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" windowWidth="14775" windowHeight="11520" activeTab="1"/>
  </bookViews>
  <sheets>
    <sheet name="Канализация наружная" sheetId="1" r:id="rId1"/>
    <sheet name="Канализация внутренняя" sheetId="2" r:id="rId2"/>
    <sheet name="Напорные системы" sheetId="3" r:id="rId3"/>
    <sheet name="Лист2" sheetId="4" r:id="rId4"/>
  </sheets>
  <externalReferences>
    <externalReference r:id="rId7"/>
    <externalReference r:id="rId8"/>
  </externalReferences>
  <definedNames>
    <definedName name="Excel_BuiltIn_Print_Area_1">#REF!</definedName>
    <definedName name="Excel_BuiltIn_Print_Area_1_1">#REF!</definedName>
    <definedName name="_xlnm.Print_Area" localSheetId="0">'Канализация наружная'!$A$1:$P$120</definedName>
    <definedName name="_xlnm.Print_Area" localSheetId="2">'Напорные системы'!$A$1:$O$134</definedName>
  </definedNames>
  <calcPr fullCalcOnLoad="1"/>
</workbook>
</file>

<file path=xl/sharedStrings.xml><?xml version="1.0" encoding="utf-8"?>
<sst xmlns="http://schemas.openxmlformats.org/spreadsheetml/2006/main" count="497" uniqueCount="288">
  <si>
    <t>*  Длина трубы дана с учетом раструба</t>
  </si>
  <si>
    <t>**  В цену трубы включена стоимость уплотнительного кольца</t>
  </si>
  <si>
    <t>Наименование</t>
  </si>
  <si>
    <t>110*110*45</t>
  </si>
  <si>
    <t>110*110*87</t>
  </si>
  <si>
    <t>160*110*45</t>
  </si>
  <si>
    <t>160*110*87</t>
  </si>
  <si>
    <t>160*160*45</t>
  </si>
  <si>
    <t>160*160*87</t>
  </si>
  <si>
    <t>200*110*45</t>
  </si>
  <si>
    <t>200*110*87</t>
  </si>
  <si>
    <t>200*160*45</t>
  </si>
  <si>
    <t>200*160*87</t>
  </si>
  <si>
    <t>200*200*45</t>
  </si>
  <si>
    <t>200*200*87</t>
  </si>
  <si>
    <t>250*110*45</t>
  </si>
  <si>
    <t>250*110*87</t>
  </si>
  <si>
    <t>250*160*45</t>
  </si>
  <si>
    <t>250*160*87</t>
  </si>
  <si>
    <t>250*200*45</t>
  </si>
  <si>
    <t>250*200*87</t>
  </si>
  <si>
    <t>250*250*45</t>
  </si>
  <si>
    <t>250*250*87</t>
  </si>
  <si>
    <t>315*110*45</t>
  </si>
  <si>
    <t>315*110*87</t>
  </si>
  <si>
    <t>315*160*45</t>
  </si>
  <si>
    <t>315*160*87</t>
  </si>
  <si>
    <t>315*200*45</t>
  </si>
  <si>
    <t>315*200*87</t>
  </si>
  <si>
    <t>315*250*45</t>
  </si>
  <si>
    <t>315*250*87</t>
  </si>
  <si>
    <t>315*315*45</t>
  </si>
  <si>
    <t>315*315*87</t>
  </si>
  <si>
    <t>400*110*45</t>
  </si>
  <si>
    <t>400*110*87</t>
  </si>
  <si>
    <t>400*160*45</t>
  </si>
  <si>
    <t>400*160*87</t>
  </si>
  <si>
    <t>400*200*45</t>
  </si>
  <si>
    <t>400*200*87</t>
  </si>
  <si>
    <t>400*250*45</t>
  </si>
  <si>
    <t>400*250*87</t>
  </si>
  <si>
    <t>400*315*45</t>
  </si>
  <si>
    <t>400*315*87</t>
  </si>
  <si>
    <t>400*400*45</t>
  </si>
  <si>
    <t>400*400*87</t>
  </si>
  <si>
    <t>500*110*45</t>
  </si>
  <si>
    <t>500*160*87</t>
  </si>
  <si>
    <t>500*160*45</t>
  </si>
  <si>
    <t>500*200*87</t>
  </si>
  <si>
    <t>500*200*45</t>
  </si>
  <si>
    <t>500*250*87</t>
  </si>
  <si>
    <t>500*250*45</t>
  </si>
  <si>
    <t>500*315*87</t>
  </si>
  <si>
    <t>500*315*45</t>
  </si>
  <si>
    <t>500*400*87</t>
  </si>
  <si>
    <t>500*400*45</t>
  </si>
  <si>
    <t>500*500*87</t>
  </si>
  <si>
    <t>500*500*45</t>
  </si>
  <si>
    <t>Муфта надвижная</t>
  </si>
  <si>
    <t>Редуктор</t>
  </si>
  <si>
    <t xml:space="preserve"> 160*110</t>
  </si>
  <si>
    <t xml:space="preserve"> 200*160</t>
  </si>
  <si>
    <t xml:space="preserve"> 250*200</t>
  </si>
  <si>
    <t xml:space="preserve"> 315*250</t>
  </si>
  <si>
    <t xml:space="preserve"> 400*315</t>
  </si>
  <si>
    <t xml:space="preserve"> 500*400</t>
  </si>
  <si>
    <t>Отвод</t>
  </si>
  <si>
    <t>Клапан обратный</t>
  </si>
  <si>
    <t xml:space="preserve"> 110*15</t>
  </si>
  <si>
    <t xml:space="preserve"> 110*30</t>
  </si>
  <si>
    <t xml:space="preserve"> 110*45 </t>
  </si>
  <si>
    <t>110*60</t>
  </si>
  <si>
    <t xml:space="preserve"> 110*87</t>
  </si>
  <si>
    <t xml:space="preserve"> 160*15</t>
  </si>
  <si>
    <t xml:space="preserve"> 160*30</t>
  </si>
  <si>
    <t xml:space="preserve"> 160*45</t>
  </si>
  <si>
    <t>160*60</t>
  </si>
  <si>
    <t xml:space="preserve"> 160*87</t>
  </si>
  <si>
    <t>200*15</t>
  </si>
  <si>
    <t>200*30</t>
  </si>
  <si>
    <t xml:space="preserve"> 200*45</t>
  </si>
  <si>
    <t xml:space="preserve"> 200*87</t>
  </si>
  <si>
    <t xml:space="preserve"> 250*45</t>
  </si>
  <si>
    <t xml:space="preserve"> 250*87</t>
  </si>
  <si>
    <t>Заглушка для раструба</t>
  </si>
  <si>
    <t>315*15</t>
  </si>
  <si>
    <t>315*30</t>
  </si>
  <si>
    <t xml:space="preserve"> 315*45</t>
  </si>
  <si>
    <t xml:space="preserve"> 315*87</t>
  </si>
  <si>
    <t xml:space="preserve"> 400*45</t>
  </si>
  <si>
    <t xml:space="preserve"> 400*87</t>
  </si>
  <si>
    <t xml:space="preserve"> 500*45</t>
  </si>
  <si>
    <t xml:space="preserve"> 500*87</t>
  </si>
  <si>
    <t>400*30</t>
  </si>
  <si>
    <t>ФАСОННЫЕ ИЗДЕЛИЯ КАНАЛИЗАЦИОННЫЕ</t>
  </si>
  <si>
    <t>250*30</t>
  </si>
  <si>
    <t>ТУ 2248-057-72311668-2007</t>
  </si>
  <si>
    <t>СИСТЕМЫ НАРУЖНОЙ КАНАЛИЗАЦИИ</t>
  </si>
  <si>
    <t xml:space="preserve"> СО ВСПЕНЕННЫМ ВНУТРЕННИМ СЛОЕМ</t>
  </si>
  <si>
    <t>Ревизия</t>
  </si>
  <si>
    <r>
      <t>Тройник 45</t>
    </r>
    <r>
      <rPr>
        <b/>
        <vertAlign val="superscript"/>
        <sz val="14"/>
        <rFont val="Tahoma"/>
        <family val="2"/>
      </rPr>
      <t>о</t>
    </r>
  </si>
  <si>
    <r>
      <t>Тройник 87</t>
    </r>
    <r>
      <rPr>
        <b/>
        <vertAlign val="superscript"/>
        <sz val="14"/>
        <rFont val="Tahoma"/>
        <family val="2"/>
      </rPr>
      <t>о</t>
    </r>
  </si>
  <si>
    <t>Класс жесткости SN 4</t>
  </si>
  <si>
    <r>
      <t>Цена за шт</t>
    </r>
    <r>
      <rPr>
        <sz val="10"/>
        <rFont val="Tahoma"/>
        <family val="2"/>
      </rPr>
      <t>.,      руб. без НДС</t>
    </r>
  </si>
  <si>
    <r>
      <t>Цена за шт</t>
    </r>
    <r>
      <rPr>
        <sz val="10"/>
        <rFont val="Tahoma"/>
        <family val="2"/>
      </rPr>
      <t xml:space="preserve">.,  </t>
    </r>
    <r>
      <rPr>
        <b/>
        <sz val="10"/>
        <rFont val="Tahoma"/>
        <family val="2"/>
      </rPr>
      <t xml:space="preserve">    </t>
    </r>
    <r>
      <rPr>
        <sz val="10"/>
        <rFont val="Tahoma"/>
        <family val="2"/>
      </rPr>
      <t>руб. без НДС</t>
    </r>
  </si>
  <si>
    <t>01 февраля 2015г</t>
  </si>
  <si>
    <r>
      <t>Цена за шт</t>
    </r>
    <r>
      <rPr>
        <sz val="10"/>
        <rFont val="Tahoma"/>
        <family val="2"/>
      </rPr>
      <t>.,      руб. без НДС ЗАО" ХЕМКОР"</t>
    </r>
  </si>
  <si>
    <t>250*15</t>
  </si>
  <si>
    <t>Цена за шт.,      руб. без НДС ЗАО" ХЕМКОР"</t>
  </si>
  <si>
    <r>
      <t>Цена за шт</t>
    </r>
    <r>
      <rPr>
        <sz val="12"/>
        <rFont val="Tahoma"/>
        <family val="2"/>
      </rPr>
      <t>., руб. с  НДС</t>
    </r>
  </si>
  <si>
    <t xml:space="preserve"> с НДС 20%</t>
  </si>
  <si>
    <t>курс RUB</t>
  </si>
  <si>
    <t>с прибылью 40%</t>
  </si>
  <si>
    <t xml:space="preserve">  </t>
  </si>
  <si>
    <t>ООО "РАНСМАС"</t>
  </si>
  <si>
    <t>Минская обл., г. Дзержинск, ул.1-ая Ленинская, д.43</t>
  </si>
  <si>
    <r>
      <rPr>
        <b/>
        <sz val="10"/>
        <rFont val="Tahoma"/>
        <family val="2"/>
      </rPr>
      <t>Длина трубы</t>
    </r>
    <r>
      <rPr>
        <sz val="10"/>
        <rFont val="Tahoma"/>
        <family val="2"/>
      </rPr>
      <t>, мм*</t>
    </r>
  </si>
  <si>
    <r>
      <rPr>
        <b/>
        <sz val="10"/>
        <rFont val="Tahoma"/>
        <family val="2"/>
      </rPr>
      <t>E</t>
    </r>
    <r>
      <rPr>
        <sz val="10"/>
        <rFont val="Tahoma"/>
        <family val="2"/>
      </rPr>
      <t>, мм</t>
    </r>
  </si>
  <si>
    <r>
      <rPr>
        <b/>
        <sz val="10"/>
        <rFont val="Tahoma"/>
        <family val="2"/>
      </rPr>
      <t>Dn</t>
    </r>
    <r>
      <rPr>
        <sz val="10"/>
        <rFont val="Tahoma"/>
        <family val="2"/>
      </rPr>
      <t>, мм</t>
    </r>
  </si>
  <si>
    <t>Цена за шт.,   бел.руб. с НДС</t>
  </si>
  <si>
    <t>Цена за шт., бел.руб. с НДС</t>
  </si>
  <si>
    <t>Тел./факс: 8 (017) 328-28-96</t>
  </si>
  <si>
    <t>Моб. тел.: 8 (029) 651-67-67, 601-62-62, 619-18-15</t>
  </si>
  <si>
    <t>e-mail: vodadom@mail.ru       www.vodadom.by</t>
  </si>
  <si>
    <t>ТРУБА НПВХ КАНАЛИЗАЦИОННАЯ С ТРЁХСЛОЙНОЙ СТЕНКОЙ</t>
  </si>
  <si>
    <t xml:space="preserve">              СИСТЕМЫ ВНУТРЕННЕЙ КАНАЛИЗАЦИИ</t>
  </si>
  <si>
    <t xml:space="preserve">     ТРУБА НПВХ КАНАЛИЗАЦИОННАЯ</t>
  </si>
  <si>
    <t>наценка</t>
  </si>
  <si>
    <t xml:space="preserve"> ТУ 6-19-307-86 с изм. 1- 7</t>
  </si>
  <si>
    <t>с НДС 20%</t>
  </si>
  <si>
    <t xml:space="preserve">с прибылью </t>
  </si>
  <si>
    <t>в бел.руб. (в т.ч. НДС 20%) за 1шт</t>
  </si>
  <si>
    <t>*  В цену трубы включена стоимость уплотнительного кольца</t>
  </si>
  <si>
    <t>Тройник</t>
  </si>
  <si>
    <t>Муфта ремонтная</t>
  </si>
  <si>
    <t>50*50*45</t>
  </si>
  <si>
    <t>50*50*87</t>
  </si>
  <si>
    <t>110*50*45</t>
  </si>
  <si>
    <t>Муфта соединительная</t>
  </si>
  <si>
    <t>110*50*87</t>
  </si>
  <si>
    <t>50*15</t>
  </si>
  <si>
    <t>110*50</t>
  </si>
  <si>
    <t>50*30</t>
  </si>
  <si>
    <t>50*45</t>
  </si>
  <si>
    <t>50*87</t>
  </si>
  <si>
    <t xml:space="preserve">  Ревизия</t>
  </si>
  <si>
    <t>110*15</t>
  </si>
  <si>
    <t>110*30</t>
  </si>
  <si>
    <t>110*45</t>
  </si>
  <si>
    <t>110*87</t>
  </si>
  <si>
    <t>Крестовина одноплоскостная ПП</t>
  </si>
  <si>
    <t>Крестовина двухплоскостная</t>
  </si>
  <si>
    <t xml:space="preserve">110*110*50*87 левая </t>
  </si>
  <si>
    <t>110*50*50*45</t>
  </si>
  <si>
    <t>110*50*50*87</t>
  </si>
  <si>
    <t>110*110*50*87 правая</t>
  </si>
  <si>
    <t>110*110*50*87</t>
  </si>
  <si>
    <t>110*110*110*87</t>
  </si>
  <si>
    <t>Патрубок компенсационный ПП</t>
  </si>
  <si>
    <t>*Цена на фасонные изделия с учетом уплотнительного кольца</t>
  </si>
  <si>
    <r>
      <t>Цена за шт</t>
    </r>
    <r>
      <rPr>
        <sz val="10"/>
        <rFont val="Arial"/>
        <family val="2"/>
      </rPr>
      <t>., руб. с  НДС</t>
    </r>
  </si>
  <si>
    <t>Цена за шт.,  с НДС в бел.руб.</t>
  </si>
  <si>
    <t>Цена за шт.,  с НДС в бел.руб</t>
  </si>
  <si>
    <r>
      <t>Цена за шт</t>
    </r>
    <r>
      <rPr>
        <sz val="8"/>
        <rFont val="Arial"/>
        <family val="2"/>
      </rPr>
      <t>., руб. с  НДС</t>
    </r>
  </si>
  <si>
    <r>
      <t>Цена за шт</t>
    </r>
    <r>
      <rPr>
        <sz val="8"/>
        <rFont val="Arial"/>
        <family val="2"/>
      </rPr>
      <t>., руб. с НДС</t>
    </r>
  </si>
  <si>
    <r>
      <t>Dn</t>
    </r>
    <r>
      <rPr>
        <sz val="8"/>
        <rFont val="Arial"/>
        <family val="2"/>
      </rPr>
      <t>, мм</t>
    </r>
  </si>
  <si>
    <r>
      <t>E</t>
    </r>
    <r>
      <rPr>
        <sz val="8"/>
        <rFont val="Arial"/>
        <family val="2"/>
      </rPr>
      <t>, мм</t>
    </r>
  </si>
  <si>
    <r>
      <t>Длина трубы</t>
    </r>
    <r>
      <rPr>
        <sz val="8"/>
        <rFont val="Arial"/>
        <family val="2"/>
      </rPr>
      <t>, мм</t>
    </r>
  </si>
  <si>
    <r>
      <t>Цена за шт</t>
    </r>
    <r>
      <rPr>
        <sz val="8"/>
        <rFont val="Arial"/>
        <family val="2"/>
      </rPr>
      <t>., руб., с НДС*</t>
    </r>
  </si>
  <si>
    <t>СИСТЕМЫ НАПОРНЫХ ТРУБОПРОВОДОВ</t>
  </si>
  <si>
    <t>ТРУБА НАПОРНАЯ НПВХ 125</t>
  </si>
  <si>
    <t>ГОСТ Р 51613-2000    ТУ 2248-056-72311668-2007</t>
  </si>
  <si>
    <r>
      <t>Dn</t>
    </r>
    <r>
      <rPr>
        <sz val="12"/>
        <rFont val="Tahoma"/>
        <family val="2"/>
      </rPr>
      <t>, мм</t>
    </r>
  </si>
  <si>
    <r>
      <t>E</t>
    </r>
    <r>
      <rPr>
        <sz val="12"/>
        <rFont val="Tahoma"/>
        <family val="2"/>
      </rPr>
      <t>, мм</t>
    </r>
  </si>
  <si>
    <r>
      <t>Длина трубы</t>
    </r>
    <r>
      <rPr>
        <sz val="12"/>
        <rFont val="Tahoma"/>
        <family val="2"/>
      </rPr>
      <t>, мм*</t>
    </r>
  </si>
  <si>
    <r>
      <t>Цена за шт</t>
    </r>
    <r>
      <rPr>
        <sz val="12"/>
        <rFont val="Tahoma"/>
        <family val="2"/>
      </rPr>
      <t>.,    руб. без НДС**</t>
    </r>
  </si>
  <si>
    <t>SDR 41 PN6,3 Рабочее давление MOP 0,63 МПа</t>
  </si>
  <si>
    <t>SDR 33 PN8 Рабочее давление MOP 0,8 МПа</t>
  </si>
  <si>
    <t>SDR 26 PN10 Рабочее давление MOP 1,0 МПа</t>
  </si>
  <si>
    <t>SDR 21 PN12,5 Рабочее давление MOP 1,25 МПа</t>
  </si>
  <si>
    <t>SDR 17 PN16 Рабочее давление MOP 1,6 МПа</t>
  </si>
  <si>
    <t>ФАСОННЫЕ ИЗДЕЛИЯ НАПОРНЫЕ</t>
  </si>
  <si>
    <t>10 февраля 2015г</t>
  </si>
  <si>
    <t>Отвод напорный</t>
  </si>
  <si>
    <t>Муфта скользящая ремонтная</t>
  </si>
  <si>
    <t>Цена за шт, руб.без НДС</t>
  </si>
  <si>
    <t xml:space="preserve"> 90*30</t>
  </si>
  <si>
    <t xml:space="preserve"> 90*45 </t>
  </si>
  <si>
    <t xml:space="preserve"> 90*90</t>
  </si>
  <si>
    <t xml:space="preserve"> 110*11</t>
  </si>
  <si>
    <t xml:space="preserve"> 110*22</t>
  </si>
  <si>
    <t xml:space="preserve"> 110*45</t>
  </si>
  <si>
    <t xml:space="preserve"> 110*60</t>
  </si>
  <si>
    <t xml:space="preserve"> 110*90</t>
  </si>
  <si>
    <t xml:space="preserve"> 160*11</t>
  </si>
  <si>
    <t xml:space="preserve"> 160*22</t>
  </si>
  <si>
    <t xml:space="preserve"> 160*60</t>
  </si>
  <si>
    <t xml:space="preserve">Тройник раструбный </t>
  </si>
  <si>
    <t xml:space="preserve"> 160*90 </t>
  </si>
  <si>
    <t xml:space="preserve"> 225*11</t>
  </si>
  <si>
    <t xml:space="preserve"> 90/90</t>
  </si>
  <si>
    <t xml:space="preserve"> 225*22</t>
  </si>
  <si>
    <t xml:space="preserve"> 110/90 </t>
  </si>
  <si>
    <t xml:space="preserve"> 225*30</t>
  </si>
  <si>
    <t>110/110</t>
  </si>
  <si>
    <t xml:space="preserve"> 225*45</t>
  </si>
  <si>
    <t>160/110</t>
  </si>
  <si>
    <t xml:space="preserve"> 225*60</t>
  </si>
  <si>
    <t>160/160</t>
  </si>
  <si>
    <t xml:space="preserve"> 225*90</t>
  </si>
  <si>
    <t>225/110</t>
  </si>
  <si>
    <t xml:space="preserve"> 315*11</t>
  </si>
  <si>
    <t>225/160</t>
  </si>
  <si>
    <t xml:space="preserve"> 315*22</t>
  </si>
  <si>
    <t>225/225</t>
  </si>
  <si>
    <t xml:space="preserve"> 315*30</t>
  </si>
  <si>
    <t>315/110</t>
  </si>
  <si>
    <t>315/160</t>
  </si>
  <si>
    <t xml:space="preserve"> 315*60</t>
  </si>
  <si>
    <t>315/315</t>
  </si>
  <si>
    <t xml:space="preserve"> 315*90</t>
  </si>
  <si>
    <t>400/400</t>
  </si>
  <si>
    <t xml:space="preserve"> 400*11</t>
  </si>
  <si>
    <t>Тройник с ПВХ фланцем</t>
  </si>
  <si>
    <t xml:space="preserve"> 400*22</t>
  </si>
  <si>
    <t xml:space="preserve"> 400*30</t>
  </si>
  <si>
    <t>110/100</t>
  </si>
  <si>
    <t>160/100</t>
  </si>
  <si>
    <t xml:space="preserve"> 400*60</t>
  </si>
  <si>
    <t>*</t>
  </si>
  <si>
    <t>160/150</t>
  </si>
  <si>
    <t xml:space="preserve"> 400*90</t>
  </si>
  <si>
    <t>225/100</t>
  </si>
  <si>
    <t>**</t>
  </si>
  <si>
    <t>225/150</t>
  </si>
  <si>
    <t xml:space="preserve"> 500*90</t>
  </si>
  <si>
    <t>225/200</t>
  </si>
  <si>
    <t>Седелка</t>
  </si>
  <si>
    <t>315/100</t>
  </si>
  <si>
    <t>315/150</t>
  </si>
  <si>
    <t>90/1''</t>
  </si>
  <si>
    <t>Тройник с металлическим/ПА фланцем</t>
  </si>
  <si>
    <t>110/1''</t>
  </si>
  <si>
    <t>110/2''</t>
  </si>
  <si>
    <t>90/80</t>
  </si>
  <si>
    <t>160/1''</t>
  </si>
  <si>
    <t>110/80</t>
  </si>
  <si>
    <t>160/2''</t>
  </si>
  <si>
    <t xml:space="preserve">110/100 </t>
  </si>
  <si>
    <t>225/2''</t>
  </si>
  <si>
    <t xml:space="preserve">160/100 </t>
  </si>
  <si>
    <t>225/4''</t>
  </si>
  <si>
    <t xml:space="preserve">160/150 </t>
  </si>
  <si>
    <t>315/2''</t>
  </si>
  <si>
    <t>315/4''</t>
  </si>
  <si>
    <t xml:space="preserve">225/200 </t>
  </si>
  <si>
    <t>Патрубок гладкий с ПВХ фланцем</t>
  </si>
  <si>
    <t>Патрубок раструбный с ПВХ фланцем</t>
  </si>
  <si>
    <t>315/300</t>
  </si>
  <si>
    <t>Патрубок гладкий с металлическим/ПА фланцем</t>
  </si>
  <si>
    <t>Патрубок раструбный с металлическим/ПА фланцем</t>
  </si>
  <si>
    <t>FW 400</t>
  </si>
  <si>
    <t>UR-Cast 400</t>
  </si>
  <si>
    <t>FW 500</t>
  </si>
  <si>
    <t>UR-Cast 500</t>
  </si>
  <si>
    <t>Патрубок переходной двухраструбный</t>
  </si>
  <si>
    <t>Фланец стальной глухой</t>
  </si>
  <si>
    <t>110/90</t>
  </si>
  <si>
    <t>Затвор поворотный фланцевый тип "Баттерфляй"</t>
  </si>
  <si>
    <t>Тройник с резьбовым выходом</t>
  </si>
  <si>
    <t xml:space="preserve">110/2" </t>
  </si>
  <si>
    <t xml:space="preserve">160/2" </t>
  </si>
  <si>
    <t>** Цена предоставляется по запросу</t>
  </si>
  <si>
    <t xml:space="preserve"> Цена с НДС 20%</t>
  </si>
  <si>
    <t xml:space="preserve">Цена с прибылью </t>
  </si>
  <si>
    <t>прайс-лист от 01 апреля 2015г</t>
  </si>
  <si>
    <t>фитинги</t>
  </si>
  <si>
    <t xml:space="preserve"> трубы</t>
  </si>
  <si>
    <t>трубы</t>
  </si>
  <si>
    <t xml:space="preserve"> приб 24%</t>
  </si>
  <si>
    <t>приб 25%</t>
  </si>
  <si>
    <t>Моб. тел.: 8 (029)625-62-63; 651-67-67, 601-62-62,         619-18-15</t>
  </si>
  <si>
    <t>11 ноября 2015 г.</t>
  </si>
  <si>
    <t>прайс-лист от 01 января 2016 г.</t>
  </si>
  <si>
    <t>e-mail: ransmas.ooo@mail.ru       www.evrotruba.by</t>
  </si>
  <si>
    <t>Минская обл., г.Дзержинск, ул.1-ая Ленинская, д.43</t>
  </si>
  <si>
    <t>Моб. тел.: 8 (029) 625-62-63; 651-67-67</t>
  </si>
  <si>
    <t>прайс-лист от 01 января 2016 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</si>
</sst>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&quot;р.&quot;_-;\-* #,##0.00&quot;р.&quot;_-;_-* \-??&quot;р.&quot;_-;_-@_-"/>
    <numFmt numFmtId="174" formatCode="#,##0.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  <numFmt numFmtId="181" formatCode="[$-FC19]d\ mmmm\ yyyy\ &quot;г.&quot;"/>
    <numFmt numFmtId="182" formatCode="[$-419]d\ mmm\ yy;@"/>
    <numFmt numFmtId="183" formatCode="[$-419]dd\ mmm\ yy;@"/>
    <numFmt numFmtId="184" formatCode="#,##0.000_р_."/>
    <numFmt numFmtId="185" formatCode="#,##0.0000_р_."/>
    <numFmt numFmtId="186" formatCode="#,##0.00000_р_."/>
    <numFmt numFmtId="187" formatCode="#,##0.000000_р_."/>
    <numFmt numFmtId="188" formatCode="#,##0.0000000_р_."/>
    <numFmt numFmtId="189" formatCode="#,##0.0_р_."/>
    <numFmt numFmtId="190" formatCode="#,##0_р_."/>
  </numFmts>
  <fonts count="81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 val="single"/>
      <sz val="7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"/>
      <family val="2"/>
    </font>
    <font>
      <sz val="16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i/>
      <sz val="16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Arial Cyr"/>
      <family val="0"/>
    </font>
    <font>
      <b/>
      <sz val="15"/>
      <name val="Tahoma"/>
      <family val="2"/>
    </font>
    <font>
      <b/>
      <vertAlign val="superscript"/>
      <sz val="14"/>
      <name val="Tahoma"/>
      <family val="2"/>
    </font>
    <font>
      <sz val="18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b/>
      <sz val="12"/>
      <color indexed="8"/>
      <name val="Tahoma"/>
      <family val="2"/>
    </font>
    <font>
      <b/>
      <sz val="20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Tahoma"/>
      <family val="2"/>
    </font>
    <font>
      <sz val="9"/>
      <name val="Tahoma"/>
      <family val="2"/>
    </font>
    <font>
      <b/>
      <sz val="10"/>
      <color indexed="63"/>
      <name val="Tahoma"/>
      <family val="2"/>
    </font>
    <font>
      <b/>
      <i/>
      <sz val="12"/>
      <name val="Tahoma"/>
      <family val="2"/>
    </font>
    <font>
      <b/>
      <i/>
      <sz val="11"/>
      <name val="Tahoma"/>
      <family val="2"/>
    </font>
    <font>
      <sz val="12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" fillId="0" borderId="0" applyNumberFormat="0" applyFill="0" applyBorder="0" applyAlignment="0" applyProtection="0"/>
    <xf numFmtId="173" fontId="1" fillId="0" borderId="0" applyFill="0" applyBorder="0" applyAlignment="0" applyProtection="0"/>
    <xf numFmtId="42" fontId="1" fillId="0" borderId="0" applyFill="0" applyBorder="0" applyAlignment="0" applyProtection="0"/>
    <xf numFmtId="173" fontId="0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42" applyFont="1" applyAlignment="1" applyProtection="1">
      <alignment horizontal="left"/>
      <protection/>
    </xf>
    <xf numFmtId="4" fontId="2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" fontId="20" fillId="33" borderId="14" xfId="0" applyNumberFormat="1" applyFont="1" applyFill="1" applyBorder="1" applyAlignment="1">
      <alignment horizontal="right" vertical="center" wrapText="1"/>
    </xf>
    <xf numFmtId="4" fontId="20" fillId="33" borderId="22" xfId="0" applyNumberFormat="1" applyFont="1" applyFill="1" applyBorder="1" applyAlignment="1">
      <alignment horizontal="right" vertical="center" wrapText="1"/>
    </xf>
    <xf numFmtId="4" fontId="20" fillId="33" borderId="23" xfId="0" applyNumberFormat="1" applyFont="1" applyFill="1" applyBorder="1" applyAlignment="1">
      <alignment horizontal="right" vertical="center" wrapText="1"/>
    </xf>
    <xf numFmtId="175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20" fillId="33" borderId="0" xfId="0" applyNumberFormat="1" applyFont="1" applyFill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4" fontId="20" fillId="33" borderId="25" xfId="0" applyNumberFormat="1" applyFont="1" applyFill="1" applyBorder="1" applyAlignment="1">
      <alignment horizontal="right" vertical="center" wrapText="1"/>
    </xf>
    <xf numFmtId="175" fontId="2" fillId="0" borderId="10" xfId="0" applyNumberFormat="1" applyFont="1" applyBorder="1" applyAlignment="1">
      <alignment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18" fillId="0" borderId="39" xfId="0" applyFont="1" applyFill="1" applyBorder="1" applyAlignment="1">
      <alignment horizontal="center" vertical="center" wrapText="1"/>
    </xf>
    <xf numFmtId="4" fontId="20" fillId="33" borderId="39" xfId="0" applyNumberFormat="1" applyFont="1" applyFill="1" applyBorder="1" applyAlignment="1">
      <alignment horizontal="right" vertical="center" wrapText="1"/>
    </xf>
    <xf numFmtId="175" fontId="2" fillId="0" borderId="17" xfId="0" applyNumberFormat="1" applyFont="1" applyBorder="1" applyAlignment="1">
      <alignment vertical="center" wrapText="1"/>
    </xf>
    <xf numFmtId="175" fontId="15" fillId="0" borderId="27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right" vertical="center" wrapText="1"/>
    </xf>
    <xf numFmtId="0" fontId="22" fillId="0" borderId="28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19" fillId="0" borderId="40" xfId="0" applyFont="1" applyFill="1" applyBorder="1" applyAlignment="1">
      <alignment horizontal="center" vertical="center" wrapText="1"/>
    </xf>
    <xf numFmtId="175" fontId="2" fillId="0" borderId="41" xfId="0" applyNumberFormat="1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19" fillId="0" borderId="44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vertical="center" wrapText="1"/>
    </xf>
    <xf numFmtId="4" fontId="20" fillId="33" borderId="48" xfId="0" applyNumberFormat="1" applyFont="1" applyFill="1" applyBorder="1" applyAlignment="1">
      <alignment horizontal="right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175" fontId="2" fillId="0" borderId="51" xfId="0" applyNumberFormat="1" applyFont="1" applyBorder="1" applyAlignment="1">
      <alignment vertical="center" wrapText="1"/>
    </xf>
    <xf numFmtId="3" fontId="2" fillId="0" borderId="52" xfId="0" applyNumberFormat="1" applyFont="1" applyBorder="1" applyAlignment="1">
      <alignment vertical="center" wrapText="1"/>
    </xf>
    <xf numFmtId="175" fontId="2" fillId="34" borderId="10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175" fontId="2" fillId="0" borderId="53" xfId="0" applyNumberFormat="1" applyFont="1" applyBorder="1" applyAlignment="1">
      <alignment vertical="center" wrapText="1"/>
    </xf>
    <xf numFmtId="3" fontId="2" fillId="0" borderId="54" xfId="0" applyNumberFormat="1" applyFont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17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175" fontId="15" fillId="35" borderId="27" xfId="0" applyNumberFormat="1" applyFont="1" applyFill="1" applyBorder="1" applyAlignment="1">
      <alignment horizontal="right" vertical="center" wrapText="1"/>
    </xf>
    <xf numFmtId="175" fontId="2" fillId="35" borderId="10" xfId="0" applyNumberFormat="1" applyFont="1" applyFill="1" applyBorder="1" applyAlignment="1">
      <alignment vertical="center" wrapText="1"/>
    </xf>
    <xf numFmtId="3" fontId="2" fillId="35" borderId="33" xfId="0" applyNumberFormat="1" applyFont="1" applyFill="1" applyBorder="1" applyAlignment="1">
      <alignment vertical="center" wrapText="1"/>
    </xf>
    <xf numFmtId="175" fontId="15" fillId="35" borderId="40" xfId="0" applyNumberFormat="1" applyFont="1" applyFill="1" applyBorder="1" applyAlignment="1">
      <alignment vertical="center" wrapText="1"/>
    </xf>
    <xf numFmtId="0" fontId="15" fillId="35" borderId="27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horizontal="center" vertical="center" wrapText="1"/>
    </xf>
    <xf numFmtId="172" fontId="12" fillId="35" borderId="17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55" xfId="0" applyFont="1" applyFill="1" applyBorder="1" applyAlignment="1">
      <alignment horizontal="center" vertical="center" wrapText="1"/>
    </xf>
    <xf numFmtId="175" fontId="15" fillId="35" borderId="55" xfId="0" applyNumberFormat="1" applyFont="1" applyFill="1" applyBorder="1" applyAlignment="1">
      <alignment horizontal="right" vertical="center" wrapText="1"/>
    </xf>
    <xf numFmtId="175" fontId="2" fillId="35" borderId="17" xfId="0" applyNumberFormat="1" applyFont="1" applyFill="1" applyBorder="1" applyAlignment="1">
      <alignment vertical="center" wrapText="1"/>
    </xf>
    <xf numFmtId="3" fontId="2" fillId="35" borderId="34" xfId="0" applyNumberFormat="1" applyFont="1" applyFill="1" applyBorder="1" applyAlignment="1">
      <alignment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4" fontId="20" fillId="34" borderId="25" xfId="0" applyNumberFormat="1" applyFont="1" applyFill="1" applyBorder="1" applyAlignment="1">
      <alignment horizontal="right" vertical="center" wrapText="1"/>
    </xf>
    <xf numFmtId="0" fontId="10" fillId="35" borderId="0" xfId="0" applyFont="1" applyFill="1" applyAlignment="1">
      <alignment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36" borderId="0" xfId="0" applyFont="1" applyFill="1" applyAlignment="1">
      <alignment vertical="center" wrapText="1"/>
    </xf>
    <xf numFmtId="172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175" fontId="15" fillId="36" borderId="27" xfId="0" applyNumberFormat="1" applyFont="1" applyFill="1" applyBorder="1" applyAlignment="1">
      <alignment horizontal="right" vertical="center" wrapText="1"/>
    </xf>
    <xf numFmtId="175" fontId="2" fillId="36" borderId="10" xfId="0" applyNumberFormat="1" applyFont="1" applyFill="1" applyBorder="1" applyAlignment="1">
      <alignment vertical="center" wrapText="1"/>
    </xf>
    <xf numFmtId="3" fontId="2" fillId="36" borderId="33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18" fillId="36" borderId="11" xfId="0" applyFont="1" applyFill="1" applyBorder="1" applyAlignment="1">
      <alignment horizontal="center" vertical="center" wrapText="1"/>
    </xf>
    <xf numFmtId="4" fontId="20" fillId="36" borderId="14" xfId="0" applyNumberFormat="1" applyFont="1" applyFill="1" applyBorder="1" applyAlignment="1">
      <alignment horizontal="right" vertical="center" wrapText="1"/>
    </xf>
    <xf numFmtId="175" fontId="2" fillId="36" borderId="41" xfId="0" applyNumberFormat="1" applyFont="1" applyFill="1" applyBorder="1" applyAlignment="1">
      <alignment vertical="center" wrapText="1"/>
    </xf>
    <xf numFmtId="3" fontId="2" fillId="36" borderId="42" xfId="0" applyNumberFormat="1" applyFont="1" applyFill="1" applyBorder="1" applyAlignment="1">
      <alignment vertical="center" wrapText="1"/>
    </xf>
    <xf numFmtId="0" fontId="18" fillId="36" borderId="25" xfId="0" applyFont="1" applyFill="1" applyBorder="1" applyAlignment="1">
      <alignment horizontal="center" vertical="center" wrapText="1"/>
    </xf>
    <xf numFmtId="4" fontId="20" fillId="36" borderId="29" xfId="0" applyNumberFormat="1" applyFont="1" applyFill="1" applyBorder="1" applyAlignment="1">
      <alignment horizontal="right" vertical="center" wrapText="1"/>
    </xf>
    <xf numFmtId="4" fontId="20" fillId="36" borderId="25" xfId="0" applyNumberFormat="1" applyFont="1" applyFill="1" applyBorder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vertical="center" wrapText="1"/>
    </xf>
    <xf numFmtId="9" fontId="2" fillId="37" borderId="0" xfId="0" applyNumberFormat="1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175" fontId="2" fillId="0" borderId="41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 wrapText="1"/>
    </xf>
    <xf numFmtId="0" fontId="1" fillId="0" borderId="0" xfId="54" applyFont="1" applyAlignment="1">
      <alignment vertical="center" wrapText="1"/>
      <protection/>
    </xf>
    <xf numFmtId="4" fontId="1" fillId="0" borderId="0" xfId="54" applyNumberFormat="1" applyFont="1" applyAlignment="1">
      <alignment horizontal="right" vertical="center" wrapText="1"/>
      <protection/>
    </xf>
    <xf numFmtId="0" fontId="1" fillId="37" borderId="0" xfId="54" applyFont="1" applyFill="1" applyAlignment="1">
      <alignment vertical="center" wrapText="1"/>
      <protection/>
    </xf>
    <xf numFmtId="9" fontId="1" fillId="37" borderId="0" xfId="54" applyNumberFormat="1" applyFont="1" applyFill="1" applyAlignment="1">
      <alignment vertical="center" wrapText="1"/>
      <protection/>
    </xf>
    <xf numFmtId="172" fontId="30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2" fontId="29" fillId="0" borderId="33" xfId="54" applyNumberFormat="1" applyFont="1" applyFill="1" applyBorder="1" applyAlignment="1">
      <alignment vertical="center" wrapText="1"/>
      <protection/>
    </xf>
    <xf numFmtId="0" fontId="1" fillId="0" borderId="0" xfId="54" applyFont="1" applyBorder="1" applyAlignment="1">
      <alignment vertical="center" wrapText="1"/>
      <protection/>
    </xf>
    <xf numFmtId="2" fontId="1" fillId="0" borderId="10" xfId="54" applyNumberFormat="1" applyFont="1" applyBorder="1" applyAlignment="1">
      <alignment vertical="center" wrapText="1"/>
      <protection/>
    </xf>
    <xf numFmtId="3" fontId="1" fillId="0" borderId="33" xfId="54" applyNumberFormat="1" applyFont="1" applyBorder="1" applyAlignment="1">
      <alignment vertical="center" wrapText="1"/>
      <protection/>
    </xf>
    <xf numFmtId="0" fontId="1" fillId="36" borderId="0" xfId="54" applyFont="1" applyFill="1" applyAlignment="1">
      <alignment vertical="center" wrapText="1"/>
      <protection/>
    </xf>
    <xf numFmtId="172" fontId="30" fillId="36" borderId="10" xfId="54" applyNumberFormat="1" applyFont="1" applyFill="1" applyBorder="1" applyAlignment="1">
      <alignment horizontal="center" vertical="center" wrapText="1"/>
      <protection/>
    </xf>
    <xf numFmtId="0" fontId="30" fillId="36" borderId="10" xfId="54" applyFont="1" applyFill="1" applyBorder="1" applyAlignment="1">
      <alignment horizontal="center" vertical="center" wrapText="1"/>
      <protection/>
    </xf>
    <xf numFmtId="2" fontId="29" fillId="36" borderId="33" xfId="54" applyNumberFormat="1" applyFont="1" applyFill="1" applyBorder="1" applyAlignment="1">
      <alignment vertical="center" wrapText="1"/>
      <protection/>
    </xf>
    <xf numFmtId="172" fontId="30" fillId="0" borderId="17" xfId="54" applyNumberFormat="1" applyFont="1" applyFill="1" applyBorder="1" applyAlignment="1">
      <alignment horizontal="center" vertical="center" wrapText="1"/>
      <protection/>
    </xf>
    <xf numFmtId="0" fontId="30" fillId="0" borderId="17" xfId="54" applyFont="1" applyFill="1" applyBorder="1" applyAlignment="1">
      <alignment horizontal="center" vertical="center" wrapText="1"/>
      <protection/>
    </xf>
    <xf numFmtId="2" fontId="29" fillId="0" borderId="34" xfId="54" applyNumberFormat="1" applyFont="1" applyFill="1" applyBorder="1" applyAlignment="1">
      <alignment vertical="center" wrapText="1"/>
      <protection/>
    </xf>
    <xf numFmtId="2" fontId="1" fillId="0" borderId="17" xfId="54" applyNumberFormat="1" applyFont="1" applyBorder="1" applyAlignment="1">
      <alignment vertical="center" wrapText="1"/>
      <protection/>
    </xf>
    <xf numFmtId="3" fontId="1" fillId="0" borderId="34" xfId="54" applyNumberFormat="1" applyFont="1" applyBorder="1" applyAlignment="1">
      <alignment vertical="center" wrapText="1"/>
      <protection/>
    </xf>
    <xf numFmtId="0" fontId="29" fillId="0" borderId="56" xfId="54" applyFont="1" applyFill="1" applyBorder="1" applyAlignment="1">
      <alignment horizontal="center" vertical="center" wrapText="1"/>
      <protection/>
    </xf>
    <xf numFmtId="0" fontId="1" fillId="36" borderId="57" xfId="54" applyFont="1" applyFill="1" applyBorder="1" applyAlignment="1">
      <alignment horizontal="center" vertical="center" wrapText="1"/>
      <protection/>
    </xf>
    <xf numFmtId="0" fontId="1" fillId="36" borderId="10" xfId="54" applyFont="1" applyFill="1" applyBorder="1" applyAlignment="1">
      <alignment horizontal="center" vertical="center" wrapText="1"/>
      <protection/>
    </xf>
    <xf numFmtId="0" fontId="1" fillId="36" borderId="17" xfId="54" applyFont="1" applyFill="1" applyBorder="1" applyAlignment="1">
      <alignment horizontal="center" vertical="center" wrapText="1"/>
      <protection/>
    </xf>
    <xf numFmtId="0" fontId="1" fillId="36" borderId="58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57" xfId="54" applyFont="1" applyFill="1" applyBorder="1" applyAlignment="1">
      <alignment horizontal="center" vertical="center" wrapText="1"/>
      <protection/>
    </xf>
    <xf numFmtId="0" fontId="1" fillId="0" borderId="34" xfId="54" applyFont="1" applyBorder="1" applyAlignment="1">
      <alignment vertical="center" wrapText="1"/>
      <protection/>
    </xf>
    <xf numFmtId="0" fontId="1" fillId="0" borderId="17" xfId="54" applyFont="1" applyBorder="1" applyAlignment="1">
      <alignment vertical="center" wrapText="1"/>
      <protection/>
    </xf>
    <xf numFmtId="0" fontId="1" fillId="36" borderId="59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2" fontId="1" fillId="0" borderId="0" xfId="54" applyNumberFormat="1" applyFont="1" applyAlignment="1">
      <alignment vertical="center" wrapText="1"/>
      <protection/>
    </xf>
    <xf numFmtId="0" fontId="1" fillId="0" borderId="0" xfId="54" applyFont="1">
      <alignment/>
      <protection/>
    </xf>
    <xf numFmtId="0" fontId="1" fillId="0" borderId="0" xfId="54" applyFont="1" applyFill="1" applyAlignment="1">
      <alignment vertical="center" wrapText="1"/>
      <protection/>
    </xf>
    <xf numFmtId="0" fontId="1" fillId="0" borderId="40" xfId="54" applyFont="1" applyBorder="1" applyAlignment="1">
      <alignment vertical="center" wrapText="1"/>
      <protection/>
    </xf>
    <xf numFmtId="2" fontId="29" fillId="36" borderId="60" xfId="54" applyNumberFormat="1" applyFont="1" applyFill="1" applyBorder="1" applyAlignment="1">
      <alignment vertical="center" wrapText="1"/>
      <protection/>
    </xf>
    <xf numFmtId="2" fontId="1" fillId="0" borderId="41" xfId="54" applyNumberFormat="1" applyFont="1" applyBorder="1" applyAlignment="1">
      <alignment vertical="center" wrapText="1"/>
      <protection/>
    </xf>
    <xf numFmtId="3" fontId="1" fillId="36" borderId="42" xfId="54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31" fillId="0" borderId="0" xfId="42" applyFont="1" applyAlignment="1" applyProtection="1">
      <alignment horizontal="left"/>
      <protection/>
    </xf>
    <xf numFmtId="0" fontId="29" fillId="0" borderId="0" xfId="0" applyFont="1" applyAlignment="1">
      <alignment/>
    </xf>
    <xf numFmtId="0" fontId="29" fillId="0" borderId="0" xfId="54" applyFont="1">
      <alignment/>
      <protection/>
    </xf>
    <xf numFmtId="0" fontId="29" fillId="0" borderId="0" xfId="54" applyFont="1" applyBorder="1" applyAlignment="1">
      <alignment vertical="center" wrapText="1"/>
      <protection/>
    </xf>
    <xf numFmtId="0" fontId="29" fillId="0" borderId="0" xfId="54" applyFont="1" applyAlignment="1">
      <alignment vertical="center" wrapText="1"/>
      <protection/>
    </xf>
    <xf numFmtId="0" fontId="32" fillId="0" borderId="0" xfId="54" applyFont="1" applyFill="1" applyBorder="1" applyAlignment="1">
      <alignment vertical="center" wrapText="1"/>
      <protection/>
    </xf>
    <xf numFmtId="0" fontId="32" fillId="0" borderId="0" xfId="54" applyFont="1" applyFill="1" applyBorder="1" applyAlignment="1">
      <alignment horizontal="left" vertical="center" wrapText="1"/>
      <protection/>
    </xf>
    <xf numFmtId="0" fontId="33" fillId="0" borderId="0" xfId="54" applyNumberFormat="1" applyFont="1" applyFill="1" applyBorder="1" applyAlignment="1">
      <alignment vertical="center"/>
      <protection/>
    </xf>
    <xf numFmtId="175" fontId="1" fillId="0" borderId="0" xfId="54" applyNumberFormat="1" applyFont="1" applyFill="1" applyBorder="1" applyAlignment="1">
      <alignment vertical="center" wrapText="1"/>
      <protection/>
    </xf>
    <xf numFmtId="0" fontId="33" fillId="0" borderId="0" xfId="54" applyNumberFormat="1" applyFont="1" applyFill="1" applyBorder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3" fontId="1" fillId="0" borderId="42" xfId="54" applyNumberFormat="1" applyFont="1" applyBorder="1" applyAlignment="1">
      <alignment vertical="center" wrapText="1"/>
      <protection/>
    </xf>
    <xf numFmtId="2" fontId="29" fillId="36" borderId="61" xfId="54" applyNumberFormat="1" applyFont="1" applyFill="1" applyBorder="1" applyAlignment="1">
      <alignment vertical="center" wrapText="1"/>
      <protection/>
    </xf>
    <xf numFmtId="2" fontId="29" fillId="33" borderId="60" xfId="54" applyNumberFormat="1" applyFont="1" applyFill="1" applyBorder="1" applyAlignment="1">
      <alignment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2" fontId="29" fillId="0" borderId="63" xfId="54" applyNumberFormat="1" applyFont="1" applyBorder="1" applyAlignment="1">
      <alignment vertical="center" wrapText="1"/>
      <protection/>
    </xf>
    <xf numFmtId="2" fontId="29" fillId="0" borderId="28" xfId="54" applyNumberFormat="1" applyFont="1" applyBorder="1" applyAlignment="1">
      <alignment vertical="center" wrapText="1"/>
      <protection/>
    </xf>
    <xf numFmtId="2" fontId="29" fillId="0" borderId="64" xfId="54" applyNumberFormat="1" applyFont="1" applyBorder="1" applyAlignment="1">
      <alignment vertical="center" wrapText="1"/>
      <protection/>
    </xf>
    <xf numFmtId="2" fontId="29" fillId="33" borderId="61" xfId="54" applyNumberFormat="1" applyFont="1" applyFill="1" applyBorder="1" applyAlignment="1">
      <alignment vertical="center" wrapText="1"/>
      <protection/>
    </xf>
    <xf numFmtId="0" fontId="1" fillId="0" borderId="65" xfId="54" applyFont="1" applyBorder="1" applyAlignment="1">
      <alignment vertical="center" wrapText="1"/>
      <protection/>
    </xf>
    <xf numFmtId="2" fontId="1" fillId="0" borderId="66" xfId="54" applyNumberFormat="1" applyFont="1" applyBorder="1" applyAlignment="1">
      <alignment vertical="center" wrapText="1"/>
      <protection/>
    </xf>
    <xf numFmtId="0" fontId="29" fillId="0" borderId="0" xfId="54" applyFont="1" applyFill="1" applyBorder="1" applyAlignment="1">
      <alignment vertical="center" wrapText="1"/>
      <protection/>
    </xf>
    <xf numFmtId="2" fontId="1" fillId="0" borderId="67" xfId="54" applyNumberFormat="1" applyFont="1" applyBorder="1" applyAlignment="1">
      <alignment vertical="center" wrapText="1"/>
      <protection/>
    </xf>
    <xf numFmtId="2" fontId="29" fillId="33" borderId="68" xfId="54" applyNumberFormat="1" applyFont="1" applyFill="1" applyBorder="1" applyAlignment="1">
      <alignment vertical="center" wrapText="1"/>
      <protection/>
    </xf>
    <xf numFmtId="2" fontId="29" fillId="36" borderId="34" xfId="54" applyNumberFormat="1" applyFont="1" applyFill="1" applyBorder="1" applyAlignment="1">
      <alignment vertical="center" wrapText="1"/>
      <protection/>
    </xf>
    <xf numFmtId="0" fontId="33" fillId="0" borderId="0" xfId="54" applyFont="1" applyAlignment="1">
      <alignment/>
      <protection/>
    </xf>
    <xf numFmtId="2" fontId="29" fillId="0" borderId="0" xfId="54" applyNumberFormat="1" applyFont="1" applyBorder="1" applyAlignment="1">
      <alignment vertical="center" wrapText="1"/>
      <protection/>
    </xf>
    <xf numFmtId="0" fontId="1" fillId="0" borderId="0" xfId="54" applyNumberFormat="1" applyFont="1" applyFill="1" applyBorder="1" applyAlignment="1">
      <alignment horizontal="left" vertical="center"/>
      <protection/>
    </xf>
    <xf numFmtId="0" fontId="31" fillId="0" borderId="0" xfId="42" applyFont="1" applyAlignment="1" applyProtection="1">
      <alignment/>
      <protection/>
    </xf>
    <xf numFmtId="4" fontId="1" fillId="0" borderId="0" xfId="54" applyNumberFormat="1" applyFont="1" applyBorder="1" applyAlignment="1" applyProtection="1">
      <alignment horizontal="left" vertical="center" wrapText="1"/>
      <protection locked="0"/>
    </xf>
    <xf numFmtId="4" fontId="29" fillId="0" borderId="0" xfId="54" applyNumberFormat="1" applyFont="1" applyBorder="1" applyAlignment="1">
      <alignment vertical="center" wrapText="1"/>
      <protection/>
    </xf>
    <xf numFmtId="0" fontId="34" fillId="0" borderId="42" xfId="54" applyFont="1" applyBorder="1" applyAlignment="1">
      <alignment vertical="center" wrapText="1"/>
      <protection/>
    </xf>
    <xf numFmtId="0" fontId="29" fillId="0" borderId="69" xfId="54" applyFont="1" applyFill="1" applyBorder="1" applyAlignment="1">
      <alignment horizontal="center" vertical="center" wrapText="1"/>
      <protection/>
    </xf>
    <xf numFmtId="0" fontId="1" fillId="0" borderId="41" xfId="54" applyFont="1" applyBorder="1" applyAlignment="1">
      <alignment vertical="center" wrapText="1"/>
      <protection/>
    </xf>
    <xf numFmtId="0" fontId="1" fillId="0" borderId="70" xfId="54" applyFont="1" applyBorder="1" applyAlignment="1">
      <alignment vertical="center" wrapText="1"/>
      <protection/>
    </xf>
    <xf numFmtId="0" fontId="34" fillId="0" borderId="19" xfId="54" applyFont="1" applyBorder="1" applyAlignment="1">
      <alignment vertical="center" wrapText="1"/>
      <protection/>
    </xf>
    <xf numFmtId="0" fontId="35" fillId="0" borderId="71" xfId="54" applyFont="1" applyFill="1" applyBorder="1" applyAlignment="1">
      <alignment horizontal="center" vertical="center" wrapText="1"/>
      <protection/>
    </xf>
    <xf numFmtId="0" fontId="35" fillId="0" borderId="56" xfId="54" applyFont="1" applyFill="1" applyBorder="1" applyAlignment="1">
      <alignment horizontal="center" vertical="center" wrapText="1"/>
      <protection/>
    </xf>
    <xf numFmtId="0" fontId="34" fillId="0" borderId="10" xfId="54" applyFont="1" applyBorder="1" applyAlignment="1">
      <alignment vertical="center" wrapText="1"/>
      <protection/>
    </xf>
    <xf numFmtId="0" fontId="34" fillId="0" borderId="40" xfId="54" applyFont="1" applyBorder="1" applyAlignment="1">
      <alignment vertical="center" wrapText="1"/>
      <protection/>
    </xf>
    <xf numFmtId="0" fontId="35" fillId="0" borderId="72" xfId="54" applyFont="1" applyFill="1" applyBorder="1" applyAlignment="1">
      <alignment horizontal="center" vertical="center" wrapText="1"/>
      <protection/>
    </xf>
    <xf numFmtId="0" fontId="35" fillId="0" borderId="73" xfId="54" applyFont="1" applyFill="1" applyBorder="1" applyAlignment="1">
      <alignment horizontal="center" vertical="center" wrapText="1"/>
      <protection/>
    </xf>
    <xf numFmtId="0" fontId="34" fillId="0" borderId="38" xfId="54" applyFont="1" applyBorder="1" applyAlignment="1">
      <alignment vertical="center" wrapText="1"/>
      <protection/>
    </xf>
    <xf numFmtId="0" fontId="35" fillId="0" borderId="74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2" fontId="29" fillId="33" borderId="10" xfId="54" applyNumberFormat="1" applyFont="1" applyFill="1" applyBorder="1" applyAlignment="1">
      <alignment vertical="center" wrapText="1"/>
      <protection/>
    </xf>
    <xf numFmtId="0" fontId="34" fillId="0" borderId="75" xfId="54" applyFont="1" applyBorder="1" applyAlignment="1">
      <alignment vertical="center" wrapText="1"/>
      <protection/>
    </xf>
    <xf numFmtId="0" fontId="34" fillId="0" borderId="24" xfId="54" applyFont="1" applyBorder="1" applyAlignment="1">
      <alignment vertical="center" wrapText="1"/>
      <protection/>
    </xf>
    <xf numFmtId="2" fontId="29" fillId="36" borderId="10" xfId="54" applyNumberFormat="1" applyFont="1" applyFill="1" applyBorder="1" applyAlignment="1">
      <alignment vertical="center" wrapText="1"/>
      <protection/>
    </xf>
    <xf numFmtId="0" fontId="35" fillId="0" borderId="38" xfId="54" applyNumberFormat="1" applyFont="1" applyFill="1" applyBorder="1" applyAlignment="1">
      <alignment horizontal="center" vertical="center" wrapText="1"/>
      <protection/>
    </xf>
    <xf numFmtId="0" fontId="35" fillId="0" borderId="19" xfId="54" applyNumberFormat="1" applyFont="1" applyFill="1" applyBorder="1" applyAlignment="1">
      <alignment horizontal="center" vertical="center" wrapText="1"/>
      <protection/>
    </xf>
    <xf numFmtId="3" fontId="1" fillId="36" borderId="33" xfId="54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4" fontId="18" fillId="0" borderId="0" xfId="45" applyNumberFormat="1" applyFont="1" applyFill="1" applyBorder="1" applyAlignment="1" applyProtection="1">
      <alignment horizontal="right" vertical="center" wrapText="1"/>
      <protection/>
    </xf>
    <xf numFmtId="4" fontId="18" fillId="0" borderId="0" xfId="0" applyNumberFormat="1" applyFont="1" applyFill="1" applyAlignment="1">
      <alignment horizontal="right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" fontId="15" fillId="0" borderId="33" xfId="45" applyNumberFormat="1" applyFont="1" applyFill="1" applyBorder="1" applyAlignment="1" applyProtection="1">
      <alignment horizontal="right" vertical="center" wrapText="1"/>
      <protection/>
    </xf>
    <xf numFmtId="172" fontId="11" fillId="0" borderId="17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4" fontId="15" fillId="0" borderId="34" xfId="45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4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4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7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 applyProtection="1">
      <alignment horizontal="left" vertical="center"/>
      <protection locked="0"/>
    </xf>
    <xf numFmtId="0" fontId="10" fillId="0" borderId="77" xfId="0" applyFont="1" applyFill="1" applyBorder="1" applyAlignment="1" applyProtection="1">
      <alignment horizontal="left" vertical="center"/>
      <protection locked="0"/>
    </xf>
    <xf numFmtId="4" fontId="19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37" fillId="0" borderId="7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vertical="center" wrapText="1"/>
    </xf>
    <xf numFmtId="175" fontId="10" fillId="0" borderId="10" xfId="0" applyNumberFormat="1" applyFont="1" applyFill="1" applyBorder="1" applyAlignment="1">
      <alignment vertical="center" wrapText="1"/>
    </xf>
    <xf numFmtId="3" fontId="10" fillId="0" borderId="33" xfId="0" applyNumberFormat="1" applyFont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75" fontId="10" fillId="0" borderId="17" xfId="0" applyNumberFormat="1" applyFont="1" applyFill="1" applyBorder="1" applyAlignment="1">
      <alignment vertical="center" wrapText="1"/>
    </xf>
    <xf numFmtId="3" fontId="10" fillId="0" borderId="34" xfId="0" applyNumberFormat="1" applyFont="1" applyBorder="1" applyAlignment="1">
      <alignment vertical="center" wrapText="1"/>
    </xf>
    <xf numFmtId="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vertical="center" wrapText="1"/>
    </xf>
    <xf numFmtId="175" fontId="10" fillId="0" borderId="41" xfId="0" applyNumberFormat="1" applyFont="1" applyFill="1" applyBorder="1" applyAlignment="1">
      <alignment vertical="center" wrapText="1"/>
    </xf>
    <xf numFmtId="3" fontId="10" fillId="0" borderId="42" xfId="0" applyNumberFormat="1" applyFont="1" applyFill="1" applyBorder="1" applyAlignment="1">
      <alignment vertical="center" wrapText="1"/>
    </xf>
    <xf numFmtId="4" fontId="38" fillId="0" borderId="34" xfId="0" applyNumberFormat="1" applyFont="1" applyFill="1" applyBorder="1" applyAlignment="1" applyProtection="1">
      <alignment vertical="center" wrapText="1"/>
      <protection locked="0"/>
    </xf>
    <xf numFmtId="175" fontId="10" fillId="0" borderId="51" xfId="0" applyNumberFormat="1" applyFont="1" applyFill="1" applyBorder="1" applyAlignment="1">
      <alignment vertical="center" wrapText="1"/>
    </xf>
    <xf numFmtId="3" fontId="10" fillId="0" borderId="52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37" borderId="40" xfId="0" applyFont="1" applyFill="1" applyBorder="1" applyAlignment="1">
      <alignment vertical="center" wrapText="1"/>
    </xf>
    <xf numFmtId="9" fontId="2" fillId="37" borderId="79" xfId="0" applyNumberFormat="1" applyFont="1" applyFill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10" fillId="36" borderId="0" xfId="0" applyFont="1" applyFill="1" applyAlignment="1">
      <alignment vertical="center" wrapText="1"/>
    </xf>
    <xf numFmtId="0" fontId="18" fillId="0" borderId="29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vertical="center" wrapText="1"/>
    </xf>
    <xf numFmtId="2" fontId="1" fillId="36" borderId="10" xfId="54" applyNumberFormat="1" applyFont="1" applyFill="1" applyBorder="1" applyAlignment="1">
      <alignment vertical="center" wrapText="1"/>
      <protection/>
    </xf>
    <xf numFmtId="2" fontId="1" fillId="0" borderId="10" xfId="54" applyNumberFormat="1" applyFont="1" applyFill="1" applyBorder="1" applyAlignment="1">
      <alignment vertical="center" wrapText="1"/>
      <protection/>
    </xf>
    <xf numFmtId="3" fontId="1" fillId="0" borderId="33" xfId="54" applyNumberFormat="1" applyFont="1" applyFill="1" applyBorder="1" applyAlignment="1">
      <alignment vertical="center" wrapText="1"/>
      <protection/>
    </xf>
    <xf numFmtId="0" fontId="19" fillId="0" borderId="8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80" xfId="0" applyFont="1" applyBorder="1" applyAlignment="1">
      <alignment wrapText="1"/>
    </xf>
    <xf numFmtId="0" fontId="0" fillId="0" borderId="42" xfId="0" applyBorder="1" applyAlignment="1">
      <alignment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4" xfId="0" applyFont="1" applyFill="1" applyBorder="1" applyAlignment="1">
      <alignment horizontal="center" vertical="center" wrapText="1"/>
    </xf>
    <xf numFmtId="0" fontId="19" fillId="0" borderId="95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33" borderId="97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1" fillId="36" borderId="40" xfId="0" applyNumberFormat="1" applyFont="1" applyFill="1" applyBorder="1" applyAlignment="1">
      <alignment horizontal="center" vertical="center" wrapText="1"/>
    </xf>
    <xf numFmtId="0" fontId="11" fillId="36" borderId="79" xfId="0" applyNumberFormat="1" applyFont="1" applyFill="1" applyBorder="1" applyAlignment="1">
      <alignment horizontal="center" vertical="center" wrapText="1"/>
    </xf>
    <xf numFmtId="0" fontId="11" fillId="35" borderId="40" xfId="0" applyNumberFormat="1" applyFont="1" applyFill="1" applyBorder="1" applyAlignment="1">
      <alignment horizontal="center" vertical="center" wrapText="1"/>
    </xf>
    <xf numFmtId="0" fontId="11" fillId="35" borderId="79" xfId="0" applyNumberFormat="1" applyFont="1" applyFill="1" applyBorder="1" applyAlignment="1">
      <alignment horizontal="center" vertical="center" wrapText="1"/>
    </xf>
    <xf numFmtId="0" fontId="11" fillId="35" borderId="98" xfId="0" applyNumberFormat="1" applyFont="1" applyFill="1" applyBorder="1" applyAlignment="1">
      <alignment horizontal="center" vertical="center" wrapText="1"/>
    </xf>
    <xf numFmtId="0" fontId="11" fillId="35" borderId="9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79" xfId="0" applyNumberFormat="1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vertical="center" wrapText="1"/>
    </xf>
    <xf numFmtId="0" fontId="10" fillId="0" borderId="101" xfId="0" applyFont="1" applyFill="1" applyBorder="1" applyAlignment="1">
      <alignment vertical="center" wrapText="1"/>
    </xf>
    <xf numFmtId="0" fontId="10" fillId="0" borderId="102" xfId="0" applyFont="1" applyFill="1" applyBorder="1" applyAlignment="1">
      <alignment vertical="center" wrapText="1"/>
    </xf>
    <xf numFmtId="0" fontId="10" fillId="0" borderId="103" xfId="0" applyFont="1" applyFill="1" applyBorder="1" applyAlignment="1">
      <alignment vertical="center" wrapText="1"/>
    </xf>
    <xf numFmtId="0" fontId="10" fillId="0" borderId="104" xfId="0" applyFont="1" applyFill="1" applyBorder="1" applyAlignment="1">
      <alignment vertical="center" wrapText="1"/>
    </xf>
    <xf numFmtId="0" fontId="10" fillId="0" borderId="105" xfId="0" applyFont="1" applyFill="1" applyBorder="1" applyAlignment="1">
      <alignment vertical="center" wrapText="1"/>
    </xf>
    <xf numFmtId="4" fontId="14" fillId="0" borderId="81" xfId="0" applyNumberFormat="1" applyFont="1" applyFill="1" applyBorder="1" applyAlignment="1">
      <alignment horizontal="center" vertical="center" wrapText="1"/>
    </xf>
    <xf numFmtId="4" fontId="14" fillId="0" borderId="89" xfId="0" applyNumberFormat="1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center" vertical="center" wrapText="1"/>
    </xf>
    <xf numFmtId="4" fontId="14" fillId="0" borderId="90" xfId="0" applyNumberFormat="1" applyFont="1" applyFill="1" applyBorder="1" applyAlignment="1">
      <alignment horizontal="center" vertical="center" wrapText="1"/>
    </xf>
    <xf numFmtId="4" fontId="14" fillId="0" borderId="91" xfId="0" applyNumberFormat="1" applyFont="1" applyFill="1" applyBorder="1" applyAlignment="1">
      <alignment horizontal="center" vertical="center" wrapText="1"/>
    </xf>
    <xf numFmtId="4" fontId="14" fillId="0" borderId="92" xfId="0" applyNumberFormat="1" applyFont="1" applyFill="1" applyBorder="1" applyAlignment="1">
      <alignment horizontal="center" vertical="center" wrapText="1"/>
    </xf>
    <xf numFmtId="0" fontId="20" fillId="0" borderId="106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18" fillId="0" borderId="102" xfId="0" applyFont="1" applyFill="1" applyBorder="1" applyAlignment="1">
      <alignment vertical="center"/>
    </xf>
    <xf numFmtId="0" fontId="18" fillId="0" borderId="104" xfId="0" applyFont="1" applyFill="1" applyBorder="1" applyAlignment="1">
      <alignment vertical="center"/>
    </xf>
    <xf numFmtId="0" fontId="20" fillId="0" borderId="109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5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38" borderId="40" xfId="0" applyNumberFormat="1" applyFont="1" applyFill="1" applyBorder="1" applyAlignment="1">
      <alignment horizontal="center" vertical="center" wrapText="1"/>
    </xf>
    <xf numFmtId="0" fontId="9" fillId="38" borderId="27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4" fillId="0" borderId="112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2" fontId="29" fillId="33" borderId="10" xfId="54" applyNumberFormat="1" applyFont="1" applyFill="1" applyBorder="1" applyAlignment="1">
      <alignment horizontal="center" vertical="center" wrapText="1"/>
      <protection/>
    </xf>
    <xf numFmtId="2" fontId="1" fillId="0" borderId="10" xfId="54" applyNumberFormat="1" applyFont="1" applyBorder="1" applyAlignment="1">
      <alignment horizontal="center" vertical="center" wrapText="1"/>
      <protection/>
    </xf>
    <xf numFmtId="3" fontId="1" fillId="0" borderId="33" xfId="54" applyNumberFormat="1" applyFont="1" applyBorder="1" applyAlignment="1">
      <alignment horizontal="center" vertical="center" wrapText="1"/>
      <protection/>
    </xf>
    <xf numFmtId="0" fontId="35" fillId="0" borderId="38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4" fillId="0" borderId="19" xfId="54" applyFont="1" applyBorder="1" applyAlignment="1">
      <alignment horizontal="center" vertical="center" wrapText="1"/>
      <protection/>
    </xf>
    <xf numFmtId="0" fontId="34" fillId="0" borderId="33" xfId="54" applyFont="1" applyBorder="1" applyAlignment="1">
      <alignment horizontal="center" vertical="center" wrapText="1"/>
      <protection/>
    </xf>
    <xf numFmtId="0" fontId="29" fillId="0" borderId="81" xfId="54" applyFont="1" applyFill="1" applyBorder="1" applyAlignment="1">
      <alignment horizontal="center" vertical="center" wrapText="1"/>
      <protection/>
    </xf>
    <xf numFmtId="0" fontId="29" fillId="0" borderId="31" xfId="54" applyFont="1" applyFill="1" applyBorder="1" applyAlignment="1">
      <alignment horizontal="center" vertical="center" wrapText="1"/>
      <protection/>
    </xf>
    <xf numFmtId="0" fontId="29" fillId="0" borderId="32" xfId="54" applyFont="1" applyFill="1" applyBorder="1" applyAlignment="1">
      <alignment horizontal="center" vertical="center" wrapText="1"/>
      <protection/>
    </xf>
    <xf numFmtId="0" fontId="29" fillId="0" borderId="91" xfId="54" applyFont="1" applyFill="1" applyBorder="1" applyAlignment="1">
      <alignment horizontal="center" vertical="center" wrapText="1"/>
      <protection/>
    </xf>
    <xf numFmtId="0" fontId="29" fillId="0" borderId="28" xfId="54" applyFont="1" applyFill="1" applyBorder="1" applyAlignment="1">
      <alignment horizontal="center" vertical="center" wrapText="1"/>
      <protection/>
    </xf>
    <xf numFmtId="0" fontId="29" fillId="0" borderId="64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2" fontId="29" fillId="33" borderId="17" xfId="54" applyNumberFormat="1" applyFont="1" applyFill="1" applyBorder="1" applyAlignment="1">
      <alignment horizontal="center" vertical="center" wrapText="1"/>
      <protection/>
    </xf>
    <xf numFmtId="2" fontId="1" fillId="0" borderId="17" xfId="54" applyNumberFormat="1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65" xfId="54" applyFont="1" applyBorder="1" applyAlignment="1">
      <alignment horizontal="center" vertical="center" wrapText="1"/>
      <protection/>
    </xf>
    <xf numFmtId="0" fontId="1" fillId="0" borderId="83" xfId="54" applyFont="1" applyBorder="1" applyAlignment="1">
      <alignment horizontal="center" vertical="center" wrapText="1"/>
      <protection/>
    </xf>
    <xf numFmtId="0" fontId="35" fillId="0" borderId="93" xfId="54" applyFont="1" applyFill="1" applyBorder="1" applyAlignment="1">
      <alignment horizontal="center" vertical="center" wrapText="1"/>
      <protection/>
    </xf>
    <xf numFmtId="0" fontId="35" fillId="0" borderId="74" xfId="54" applyFont="1" applyFill="1" applyBorder="1" applyAlignment="1">
      <alignment horizontal="center" vertical="center" wrapText="1"/>
      <protection/>
    </xf>
    <xf numFmtId="0" fontId="34" fillId="0" borderId="80" xfId="54" applyFont="1" applyBorder="1" applyAlignment="1">
      <alignment horizontal="center" vertical="center" wrapText="1"/>
      <protection/>
    </xf>
    <xf numFmtId="0" fontId="1" fillId="0" borderId="42" xfId="54" applyFont="1" applyBorder="1" applyAlignment="1">
      <alignment horizontal="center" vertical="center" wrapText="1"/>
      <protection/>
    </xf>
    <xf numFmtId="0" fontId="29" fillId="0" borderId="113" xfId="54" applyFont="1" applyFill="1" applyBorder="1" applyAlignment="1">
      <alignment horizontal="center" vertical="center" wrapText="1"/>
      <protection/>
    </xf>
    <xf numFmtId="0" fontId="29" fillId="0" borderId="114" xfId="54" applyFont="1" applyFill="1" applyBorder="1" applyAlignment="1">
      <alignment horizontal="center" vertical="center" wrapText="1"/>
      <protection/>
    </xf>
    <xf numFmtId="0" fontId="29" fillId="0" borderId="115" xfId="54" applyFont="1" applyFill="1" applyBorder="1" applyAlignment="1">
      <alignment horizontal="center" vertical="center" wrapText="1"/>
      <protection/>
    </xf>
    <xf numFmtId="0" fontId="29" fillId="0" borderId="3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9" fillId="0" borderId="94" xfId="54" applyFont="1" applyFill="1" applyBorder="1" applyAlignment="1">
      <alignment horizontal="center" vertical="center" wrapText="1"/>
      <protection/>
    </xf>
    <xf numFmtId="0" fontId="35" fillId="0" borderId="116" xfId="54" applyFont="1" applyFill="1" applyBorder="1" applyAlignment="1">
      <alignment horizontal="center" vertical="center" wrapText="1"/>
      <protection/>
    </xf>
    <xf numFmtId="0" fontId="35" fillId="0" borderId="97" xfId="54" applyFont="1" applyFill="1" applyBorder="1" applyAlignment="1">
      <alignment horizontal="center" vertical="center" wrapText="1"/>
      <protection/>
    </xf>
    <xf numFmtId="0" fontId="35" fillId="0" borderId="117" xfId="54" applyFont="1" applyFill="1" applyBorder="1" applyAlignment="1">
      <alignment horizontal="center" vertical="center" wrapText="1"/>
      <protection/>
    </xf>
    <xf numFmtId="0" fontId="34" fillId="0" borderId="31" xfId="54" applyFont="1" applyBorder="1" applyAlignment="1">
      <alignment horizontal="center" vertical="center" wrapText="1"/>
      <protection/>
    </xf>
    <xf numFmtId="0" fontId="34" fillId="0" borderId="118" xfId="54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81" xfId="54" applyFont="1" applyBorder="1" applyAlignment="1">
      <alignment horizontal="center"/>
      <protection/>
    </xf>
    <xf numFmtId="0" fontId="1" fillId="0" borderId="31" xfId="54" applyFont="1" applyBorder="1" applyAlignment="1">
      <alignment horizontal="center"/>
      <protection/>
    </xf>
    <xf numFmtId="0" fontId="1" fillId="0" borderId="119" xfId="54" applyFont="1" applyBorder="1" applyAlignment="1">
      <alignment horizontal="center"/>
      <protection/>
    </xf>
    <xf numFmtId="0" fontId="1" fillId="0" borderId="30" xfId="54" applyFont="1" applyBorder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  <xf numFmtId="0" fontId="1" fillId="0" borderId="120" xfId="54" applyFont="1" applyBorder="1" applyAlignment="1">
      <alignment horizontal="center"/>
      <protection/>
    </xf>
    <xf numFmtId="0" fontId="1" fillId="0" borderId="91" xfId="54" applyFont="1" applyBorder="1" applyAlignment="1">
      <alignment horizontal="center"/>
      <protection/>
    </xf>
    <xf numFmtId="0" fontId="1" fillId="0" borderId="28" xfId="54" applyFont="1" applyBorder="1" applyAlignment="1">
      <alignment horizontal="center"/>
      <protection/>
    </xf>
    <xf numFmtId="0" fontId="1" fillId="0" borderId="121" xfId="54" applyFont="1" applyBorder="1" applyAlignment="1">
      <alignment horizontal="center"/>
      <protection/>
    </xf>
    <xf numFmtId="0" fontId="1" fillId="36" borderId="10" xfId="54" applyNumberFormat="1" applyFont="1" applyFill="1" applyBorder="1" applyAlignment="1">
      <alignment horizontal="center" vertical="center" wrapText="1"/>
      <protection/>
    </xf>
    <xf numFmtId="0" fontId="35" fillId="0" borderId="38" xfId="54" applyNumberFormat="1" applyFont="1" applyFill="1" applyBorder="1" applyAlignment="1">
      <alignment horizontal="center" vertical="center" wrapText="1"/>
      <protection/>
    </xf>
    <xf numFmtId="0" fontId="34" fillId="0" borderId="38" xfId="54" applyNumberFormat="1" applyFont="1" applyFill="1" applyBorder="1" applyAlignment="1">
      <alignment horizontal="center" vertical="center" wrapText="1"/>
      <protection/>
    </xf>
    <xf numFmtId="0" fontId="35" fillId="0" borderId="69" xfId="54" applyFont="1" applyFill="1" applyBorder="1" applyAlignment="1">
      <alignment horizontal="center" vertical="center" wrapText="1"/>
      <protection/>
    </xf>
    <xf numFmtId="0" fontId="34" fillId="0" borderId="122" xfId="54" applyFont="1" applyBorder="1" applyAlignment="1">
      <alignment horizontal="center" vertical="center" wrapText="1"/>
      <protection/>
    </xf>
    <xf numFmtId="0" fontId="34" fillId="0" borderId="66" xfId="54" applyFont="1" applyBorder="1" applyAlignment="1">
      <alignment horizontal="center" vertical="center" wrapText="1"/>
      <protection/>
    </xf>
    <xf numFmtId="0" fontId="34" fillId="0" borderId="47" xfId="54" applyFont="1" applyBorder="1" applyAlignment="1">
      <alignment horizontal="center" vertical="center" wrapText="1"/>
      <protection/>
    </xf>
    <xf numFmtId="0" fontId="34" fillId="0" borderId="41" xfId="54" applyFont="1" applyBorder="1" applyAlignment="1">
      <alignment horizontal="center" vertical="center" wrapText="1"/>
      <protection/>
    </xf>
    <xf numFmtId="0" fontId="1" fillId="0" borderId="123" xfId="54" applyFont="1" applyBorder="1" applyAlignment="1">
      <alignment horizontal="center" vertical="center" wrapText="1"/>
      <protection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0" fontId="1" fillId="0" borderId="81" xfId="54" applyFont="1" applyFill="1" applyBorder="1" applyAlignment="1">
      <alignment horizontal="center" vertical="center" wrapText="1"/>
      <protection/>
    </xf>
    <xf numFmtId="0" fontId="1" fillId="0" borderId="31" xfId="54" applyFont="1" applyFill="1" applyBorder="1" applyAlignment="1">
      <alignment horizontal="center" vertical="center" wrapText="1"/>
      <protection/>
    </xf>
    <xf numFmtId="0" fontId="1" fillId="0" borderId="3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91" xfId="54" applyFont="1" applyFill="1" applyBorder="1" applyAlignment="1">
      <alignment horizontal="center" vertical="center" wrapText="1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29" fillId="0" borderId="124" xfId="54" applyFont="1" applyFill="1" applyBorder="1" applyAlignment="1">
      <alignment horizontal="center" vertical="center" wrapText="1"/>
      <protection/>
    </xf>
    <xf numFmtId="0" fontId="29" fillId="0" borderId="125" xfId="54" applyFont="1" applyFill="1" applyBorder="1" applyAlignment="1">
      <alignment horizontal="center" vertical="center" wrapText="1"/>
      <protection/>
    </xf>
    <xf numFmtId="0" fontId="29" fillId="0" borderId="126" xfId="54" applyFont="1" applyFill="1" applyBorder="1" applyAlignment="1">
      <alignment horizontal="center" vertical="center" wrapText="1"/>
      <protection/>
    </xf>
    <xf numFmtId="0" fontId="34" fillId="0" borderId="42" xfId="54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horizontal="center" wrapText="1"/>
      <protection/>
    </xf>
    <xf numFmtId="0" fontId="1" fillId="0" borderId="91" xfId="54" applyFont="1" applyBorder="1" applyAlignment="1">
      <alignment horizontal="center" vertical="center" wrapText="1"/>
      <protection/>
    </xf>
    <xf numFmtId="0" fontId="1" fillId="0" borderId="84" xfId="54" applyFont="1" applyFill="1" applyBorder="1" applyAlignment="1">
      <alignment horizontal="center" vertical="center" wrapText="1"/>
      <protection/>
    </xf>
    <xf numFmtId="0" fontId="1" fillId="0" borderId="127" xfId="54" applyFont="1" applyFill="1" applyBorder="1" applyAlignment="1">
      <alignment horizontal="center" vertical="center" wrapText="1"/>
      <protection/>
    </xf>
    <xf numFmtId="0" fontId="1" fillId="0" borderId="119" xfId="54" applyFont="1" applyFill="1" applyBorder="1" applyAlignment="1">
      <alignment horizontal="center" vertical="center" wrapText="1"/>
      <protection/>
    </xf>
    <xf numFmtId="0" fontId="1" fillId="0" borderId="120" xfId="54" applyFont="1" applyFill="1" applyBorder="1" applyAlignment="1">
      <alignment horizontal="center" vertical="center" wrapText="1"/>
      <protection/>
    </xf>
    <xf numFmtId="0" fontId="1" fillId="0" borderId="121" xfId="54" applyFont="1" applyFill="1" applyBorder="1" applyAlignment="1">
      <alignment horizontal="center" vertical="center" wrapText="1"/>
      <protection/>
    </xf>
    <xf numFmtId="0" fontId="34" fillId="0" borderId="32" xfId="54" applyFont="1" applyBorder="1" applyAlignment="1">
      <alignment horizontal="center" vertical="center" wrapText="1"/>
      <protection/>
    </xf>
    <xf numFmtId="0" fontId="34" fillId="0" borderId="128" xfId="54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9" fillId="0" borderId="119" xfId="54" applyFont="1" applyFill="1" applyBorder="1" applyAlignment="1">
      <alignment horizontal="center" vertical="center" wrapText="1"/>
      <protection/>
    </xf>
    <xf numFmtId="0" fontId="29" fillId="0" borderId="120" xfId="54" applyFont="1" applyFill="1" applyBorder="1" applyAlignment="1">
      <alignment horizontal="center" vertical="center" wrapText="1"/>
      <protection/>
    </xf>
    <xf numFmtId="0" fontId="29" fillId="0" borderId="121" xfId="5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0" fontId="20" fillId="39" borderId="70" xfId="0" applyNumberFormat="1" applyFont="1" applyFill="1" applyBorder="1" applyAlignment="1">
      <alignment horizontal="center" vertical="center" wrapText="1"/>
    </xf>
    <xf numFmtId="0" fontId="20" fillId="39" borderId="118" xfId="0" applyNumberFormat="1" applyFont="1" applyFill="1" applyBorder="1" applyAlignment="1">
      <alignment horizontal="center" vertical="center" wrapText="1"/>
    </xf>
    <xf numFmtId="0" fontId="20" fillId="39" borderId="128" xfId="0" applyNumberFormat="1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4" fontId="19" fillId="0" borderId="81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" fontId="19" fillId="0" borderId="12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9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5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29" xfId="0" applyFont="1" applyFill="1" applyBorder="1" applyAlignment="1" applyProtection="1">
      <alignment horizontal="center" vertical="center"/>
      <protection locked="0"/>
    </xf>
    <xf numFmtId="0" fontId="19" fillId="0" borderId="130" xfId="0" applyFont="1" applyFill="1" applyBorder="1" applyAlignment="1" applyProtection="1">
      <alignment horizontal="center" vertical="center"/>
      <protection locked="0"/>
    </xf>
    <xf numFmtId="0" fontId="19" fillId="0" borderId="131" xfId="0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3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172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19" fillId="0" borderId="81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9" fillId="0" borderId="8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2" xfId="0" applyFont="1" applyFill="1" applyBorder="1" applyAlignment="1" applyProtection="1">
      <alignment horizontal="center" vertical="center"/>
      <protection locked="0"/>
    </xf>
    <xf numFmtId="0" fontId="10" fillId="0" borderId="132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4" fontId="19" fillId="0" borderId="10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13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jpeg" /><Relationship Id="rId13" Type="http://schemas.openxmlformats.org/officeDocument/2006/relationships/image" Target="../media/image24.jpeg" /><Relationship Id="rId14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5.pn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30.jpe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37.jpeg" /><Relationship Id="rId16" Type="http://schemas.openxmlformats.org/officeDocument/2006/relationships/image" Target="../media/image38.jpeg" /><Relationship Id="rId17" Type="http://schemas.openxmlformats.org/officeDocument/2006/relationships/image" Target="../media/image39.jpeg" /><Relationship Id="rId18" Type="http://schemas.openxmlformats.org/officeDocument/2006/relationships/image" Target="../media/image40.jpeg" /><Relationship Id="rId19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0165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0165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8</xdr:col>
      <xdr:colOff>847725</xdr:colOff>
      <xdr:row>119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0165675"/>
          <a:ext cx="2857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847725</xdr:colOff>
      <xdr:row>7</xdr:row>
      <xdr:rowOff>38100</xdr:rowOff>
    </xdr:from>
    <xdr:to>
      <xdr:col>15</xdr:col>
      <xdr:colOff>1123950</xdr:colOff>
      <xdr:row>13</xdr:row>
      <xdr:rowOff>47625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1819275"/>
          <a:ext cx="1552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27</xdr:row>
      <xdr:rowOff>0</xdr:rowOff>
    </xdr:from>
    <xdr:to>
      <xdr:col>6</xdr:col>
      <xdr:colOff>981075</xdr:colOff>
      <xdr:row>34</xdr:row>
      <xdr:rowOff>19050</xdr:rowOff>
    </xdr:to>
    <xdr:pic>
      <xdr:nvPicPr>
        <xdr:cNvPr id="5" name="Picture 32" descr="Копия НК_Труба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724650"/>
          <a:ext cx="42767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62</xdr:row>
      <xdr:rowOff>85725</xdr:rowOff>
    </xdr:from>
    <xdr:to>
      <xdr:col>1</xdr:col>
      <xdr:colOff>2171700</xdr:colOff>
      <xdr:row>72</xdr:row>
      <xdr:rowOff>76200</xdr:rowOff>
    </xdr:to>
    <xdr:pic>
      <xdr:nvPicPr>
        <xdr:cNvPr id="6" name="Picture 33" descr="Копия НК_Тройник45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6363950"/>
          <a:ext cx="2105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62</xdr:row>
      <xdr:rowOff>76200</xdr:rowOff>
    </xdr:from>
    <xdr:to>
      <xdr:col>9</xdr:col>
      <xdr:colOff>981075</xdr:colOff>
      <xdr:row>71</xdr:row>
      <xdr:rowOff>200025</xdr:rowOff>
    </xdr:to>
    <xdr:pic>
      <xdr:nvPicPr>
        <xdr:cNvPr id="7" name="Picture 34" descr="Копия НК_Тройник90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6354425"/>
          <a:ext cx="1905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94</xdr:row>
      <xdr:rowOff>38100</xdr:rowOff>
    </xdr:from>
    <xdr:to>
      <xdr:col>9</xdr:col>
      <xdr:colOff>533400</xdr:colOff>
      <xdr:row>99</xdr:row>
      <xdr:rowOff>219075</xdr:rowOff>
    </xdr:to>
    <xdr:pic>
      <xdr:nvPicPr>
        <xdr:cNvPr id="8" name="Picture 38" descr="Копия НК_Ревизия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24231600"/>
          <a:ext cx="1047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85</xdr:row>
      <xdr:rowOff>209550</xdr:rowOff>
    </xdr:from>
    <xdr:to>
      <xdr:col>9</xdr:col>
      <xdr:colOff>800100</xdr:colOff>
      <xdr:row>89</xdr:row>
      <xdr:rowOff>171450</xdr:rowOff>
    </xdr:to>
    <xdr:pic>
      <xdr:nvPicPr>
        <xdr:cNvPr id="9" name="Picture 41" descr="Копия НК_Муфта ремонтн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21717000"/>
          <a:ext cx="1609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91</xdr:row>
      <xdr:rowOff>85725</xdr:rowOff>
    </xdr:from>
    <xdr:to>
      <xdr:col>1</xdr:col>
      <xdr:colOff>2028825</xdr:colOff>
      <xdr:row>100</xdr:row>
      <xdr:rowOff>38100</xdr:rowOff>
    </xdr:to>
    <xdr:pic>
      <xdr:nvPicPr>
        <xdr:cNvPr id="10" name="Picture 42" descr="Копия НК_Отвод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23593425"/>
          <a:ext cx="1952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103</xdr:row>
      <xdr:rowOff>200025</xdr:rowOff>
    </xdr:from>
    <xdr:to>
      <xdr:col>9</xdr:col>
      <xdr:colOff>685800</xdr:colOff>
      <xdr:row>109</xdr:row>
      <xdr:rowOff>38100</xdr:rowOff>
    </xdr:to>
    <xdr:pic>
      <xdr:nvPicPr>
        <xdr:cNvPr id="11" name="Picture 43" descr="Копия НК_Редуктор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10275" y="26498550"/>
          <a:ext cx="1428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112</xdr:row>
      <xdr:rowOff>123825</xdr:rowOff>
    </xdr:from>
    <xdr:to>
      <xdr:col>9</xdr:col>
      <xdr:colOff>723900</xdr:colOff>
      <xdr:row>117</xdr:row>
      <xdr:rowOff>95250</xdr:rowOff>
    </xdr:to>
    <xdr:pic>
      <xdr:nvPicPr>
        <xdr:cNvPr id="12" name="Picture 45" descr="Копия НК_Заглушка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19800" y="28708350"/>
          <a:ext cx="1457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0165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119</xdr:row>
      <xdr:rowOff>0</xdr:rowOff>
    </xdr:from>
    <xdr:to>
      <xdr:col>2</xdr:col>
      <xdr:colOff>0</xdr:colOff>
      <xdr:row>119</xdr:row>
      <xdr:rowOff>0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0165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8</xdr:col>
      <xdr:colOff>847725</xdr:colOff>
      <xdr:row>119</xdr:row>
      <xdr:rowOff>0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0165675"/>
          <a:ext cx="2857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62</xdr:row>
      <xdr:rowOff>85725</xdr:rowOff>
    </xdr:from>
    <xdr:to>
      <xdr:col>1</xdr:col>
      <xdr:colOff>2171700</xdr:colOff>
      <xdr:row>72</xdr:row>
      <xdr:rowOff>76200</xdr:rowOff>
    </xdr:to>
    <xdr:pic>
      <xdr:nvPicPr>
        <xdr:cNvPr id="16" name="Picture 50" descr="Копия НК_Тройник45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6363950"/>
          <a:ext cx="2105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62</xdr:row>
      <xdr:rowOff>76200</xdr:rowOff>
    </xdr:from>
    <xdr:to>
      <xdr:col>9</xdr:col>
      <xdr:colOff>981075</xdr:colOff>
      <xdr:row>71</xdr:row>
      <xdr:rowOff>200025</xdr:rowOff>
    </xdr:to>
    <xdr:pic>
      <xdr:nvPicPr>
        <xdr:cNvPr id="17" name="Picture 51" descr="Копия НК_Тройник90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6354425"/>
          <a:ext cx="1905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94</xdr:row>
      <xdr:rowOff>38100</xdr:rowOff>
    </xdr:from>
    <xdr:to>
      <xdr:col>9</xdr:col>
      <xdr:colOff>533400</xdr:colOff>
      <xdr:row>99</xdr:row>
      <xdr:rowOff>219075</xdr:rowOff>
    </xdr:to>
    <xdr:pic>
      <xdr:nvPicPr>
        <xdr:cNvPr id="18" name="Picture 52" descr="Копия НК_Ревизия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24231600"/>
          <a:ext cx="1047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85</xdr:row>
      <xdr:rowOff>209550</xdr:rowOff>
    </xdr:from>
    <xdr:to>
      <xdr:col>9</xdr:col>
      <xdr:colOff>800100</xdr:colOff>
      <xdr:row>89</xdr:row>
      <xdr:rowOff>171450</xdr:rowOff>
    </xdr:to>
    <xdr:pic>
      <xdr:nvPicPr>
        <xdr:cNvPr id="19" name="Picture 53" descr="Копия НК_Муфта ремонтн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21717000"/>
          <a:ext cx="1609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91</xdr:row>
      <xdr:rowOff>85725</xdr:rowOff>
    </xdr:from>
    <xdr:to>
      <xdr:col>1</xdr:col>
      <xdr:colOff>2028825</xdr:colOff>
      <xdr:row>100</xdr:row>
      <xdr:rowOff>38100</xdr:rowOff>
    </xdr:to>
    <xdr:pic>
      <xdr:nvPicPr>
        <xdr:cNvPr id="20" name="Picture 54" descr="Копия НК_Отвод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23593425"/>
          <a:ext cx="1952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112</xdr:row>
      <xdr:rowOff>123825</xdr:rowOff>
    </xdr:from>
    <xdr:to>
      <xdr:col>9</xdr:col>
      <xdr:colOff>723900</xdr:colOff>
      <xdr:row>117</xdr:row>
      <xdr:rowOff>95250</xdr:rowOff>
    </xdr:to>
    <xdr:pic>
      <xdr:nvPicPr>
        <xdr:cNvPr id="21" name="Picture 56" descr="Копия НК_Заглушка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19800" y="28708350"/>
          <a:ext cx="1457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94</xdr:row>
      <xdr:rowOff>38100</xdr:rowOff>
    </xdr:from>
    <xdr:to>
      <xdr:col>9</xdr:col>
      <xdr:colOff>533400</xdr:colOff>
      <xdr:row>99</xdr:row>
      <xdr:rowOff>219075</xdr:rowOff>
    </xdr:to>
    <xdr:pic>
      <xdr:nvPicPr>
        <xdr:cNvPr id="22" name="Picture 57" descr="Копия НК_Ревизия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24231600"/>
          <a:ext cx="1047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85</xdr:row>
      <xdr:rowOff>200025</xdr:rowOff>
    </xdr:from>
    <xdr:to>
      <xdr:col>9</xdr:col>
      <xdr:colOff>752475</xdr:colOff>
      <xdr:row>89</xdr:row>
      <xdr:rowOff>161925</xdr:rowOff>
    </xdr:to>
    <xdr:pic>
      <xdr:nvPicPr>
        <xdr:cNvPr id="23" name="Picture 58" descr="Копия НК_Муфта ремонтн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0" y="21707475"/>
          <a:ext cx="16002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91</xdr:row>
      <xdr:rowOff>85725</xdr:rowOff>
    </xdr:from>
    <xdr:to>
      <xdr:col>1</xdr:col>
      <xdr:colOff>2028825</xdr:colOff>
      <xdr:row>100</xdr:row>
      <xdr:rowOff>38100</xdr:rowOff>
    </xdr:to>
    <xdr:pic>
      <xdr:nvPicPr>
        <xdr:cNvPr id="24" name="Picture 59" descr="Копия НК_Отвод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23593425"/>
          <a:ext cx="1952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114</xdr:row>
      <xdr:rowOff>276225</xdr:rowOff>
    </xdr:from>
    <xdr:to>
      <xdr:col>1</xdr:col>
      <xdr:colOff>1809750</xdr:colOff>
      <xdr:row>119</xdr:row>
      <xdr:rowOff>38100</xdr:rowOff>
    </xdr:to>
    <xdr:pic>
      <xdr:nvPicPr>
        <xdr:cNvPr id="25" name="Picture 60" descr="Копия НК_Клапан_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" y="29289375"/>
          <a:ext cx="1657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295275</xdr:colOff>
      <xdr:row>5</xdr:row>
      <xdr:rowOff>0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" y="390525"/>
          <a:ext cx="3762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053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9402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9402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9525</xdr:rowOff>
    </xdr:from>
    <xdr:to>
      <xdr:col>14</xdr:col>
      <xdr:colOff>704850</xdr:colOff>
      <xdr:row>14</xdr:row>
      <xdr:rowOff>152400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1514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</xdr:row>
      <xdr:rowOff>85725</xdr:rowOff>
    </xdr:from>
    <xdr:to>
      <xdr:col>6</xdr:col>
      <xdr:colOff>904875</xdr:colOff>
      <xdr:row>31</xdr:row>
      <xdr:rowOff>76200</xdr:rowOff>
    </xdr:to>
    <xdr:pic>
      <xdr:nvPicPr>
        <xdr:cNvPr id="6" name="Picture 56" descr="Копия ВК_Труба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152900"/>
          <a:ext cx="41052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60</xdr:row>
      <xdr:rowOff>219075</xdr:rowOff>
    </xdr:from>
    <xdr:to>
      <xdr:col>1</xdr:col>
      <xdr:colOff>1638300</xdr:colOff>
      <xdr:row>66</xdr:row>
      <xdr:rowOff>133350</xdr:rowOff>
    </xdr:to>
    <xdr:pic>
      <xdr:nvPicPr>
        <xdr:cNvPr id="7" name="Picture 57" descr="Копия ВК_Тройник45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1122045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60</xdr:row>
      <xdr:rowOff>142875</xdr:rowOff>
    </xdr:from>
    <xdr:to>
      <xdr:col>9</xdr:col>
      <xdr:colOff>285750</xdr:colOff>
      <xdr:row>62</xdr:row>
      <xdr:rowOff>38100</xdr:rowOff>
    </xdr:to>
    <xdr:pic>
      <xdr:nvPicPr>
        <xdr:cNvPr id="8" name="Picture 58" descr="Копия ВК_Муфта ремонтн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72025" y="11144250"/>
          <a:ext cx="742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64</xdr:row>
      <xdr:rowOff>161925</xdr:rowOff>
    </xdr:from>
    <xdr:to>
      <xdr:col>9</xdr:col>
      <xdr:colOff>276225</xdr:colOff>
      <xdr:row>66</xdr:row>
      <xdr:rowOff>190500</xdr:rowOff>
    </xdr:to>
    <xdr:pic>
      <xdr:nvPicPr>
        <xdr:cNvPr id="9" name="Picture 59" descr="Копия ВК_Муфта соед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12268200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69</xdr:row>
      <xdr:rowOff>114300</xdr:rowOff>
    </xdr:from>
    <xdr:to>
      <xdr:col>9</xdr:col>
      <xdr:colOff>304800</xdr:colOff>
      <xdr:row>72</xdr:row>
      <xdr:rowOff>95250</xdr:rowOff>
    </xdr:to>
    <xdr:pic>
      <xdr:nvPicPr>
        <xdr:cNvPr id="10" name="Picture 60" descr="Копия ВК_Редуктор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95850" y="134207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74</xdr:row>
      <xdr:rowOff>152400</xdr:rowOff>
    </xdr:from>
    <xdr:to>
      <xdr:col>9</xdr:col>
      <xdr:colOff>381000</xdr:colOff>
      <xdr:row>77</xdr:row>
      <xdr:rowOff>161925</xdr:rowOff>
    </xdr:to>
    <xdr:pic>
      <xdr:nvPicPr>
        <xdr:cNvPr id="11" name="Picture 61" descr="Копия ВК_Ревизия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14697075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70</xdr:row>
      <xdr:rowOff>28575</xdr:rowOff>
    </xdr:from>
    <xdr:to>
      <xdr:col>1</xdr:col>
      <xdr:colOff>1409700</xdr:colOff>
      <xdr:row>74</xdr:row>
      <xdr:rowOff>209550</xdr:rowOff>
    </xdr:to>
    <xdr:pic>
      <xdr:nvPicPr>
        <xdr:cNvPr id="12" name="Picture 62" descr="Копия ВК_Отвод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13582650"/>
          <a:ext cx="1104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79</xdr:row>
      <xdr:rowOff>209550</xdr:rowOff>
    </xdr:from>
    <xdr:to>
      <xdr:col>1</xdr:col>
      <xdr:colOff>1666875</xdr:colOff>
      <xdr:row>84</xdr:row>
      <xdr:rowOff>238125</xdr:rowOff>
    </xdr:to>
    <xdr:pic>
      <xdr:nvPicPr>
        <xdr:cNvPr id="13" name="Picture 63" descr="Копия ВК_Крестовина 1плоск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159924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79</xdr:row>
      <xdr:rowOff>247650</xdr:rowOff>
    </xdr:from>
    <xdr:to>
      <xdr:col>9</xdr:col>
      <xdr:colOff>542925</xdr:colOff>
      <xdr:row>84</xdr:row>
      <xdr:rowOff>152400</xdr:rowOff>
    </xdr:to>
    <xdr:pic>
      <xdr:nvPicPr>
        <xdr:cNvPr id="14" name="Picture 64" descr="Копия ВК_Крестовина 2плоск_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10100" y="16030575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87</xdr:row>
      <xdr:rowOff>152400</xdr:rowOff>
    </xdr:from>
    <xdr:to>
      <xdr:col>1</xdr:col>
      <xdr:colOff>1514475</xdr:colOff>
      <xdr:row>89</xdr:row>
      <xdr:rowOff>323850</xdr:rowOff>
    </xdr:to>
    <xdr:pic>
      <xdr:nvPicPr>
        <xdr:cNvPr id="15" name="Picture 65" descr="Копия ВК_Патрубок комп_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2950" y="180594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87</xdr:row>
      <xdr:rowOff>47625</xdr:rowOff>
    </xdr:from>
    <xdr:to>
      <xdr:col>9</xdr:col>
      <xdr:colOff>552450</xdr:colOff>
      <xdr:row>89</xdr:row>
      <xdr:rowOff>161925</xdr:rowOff>
    </xdr:to>
    <xdr:pic>
      <xdr:nvPicPr>
        <xdr:cNvPr id="16" name="Picture 66" descr="Копия ВК_Заглушка_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795462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pic>
      <xdr:nvPicPr>
        <xdr:cNvPr id="1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988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0</xdr:colOff>
      <xdr:row>95</xdr:row>
      <xdr:rowOff>0</xdr:rowOff>
    </xdr:to>
    <xdr:pic>
      <xdr:nvPicPr>
        <xdr:cNvPr id="1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988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133350</xdr:colOff>
      <xdr:row>4</xdr:row>
      <xdr:rowOff>47625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161925"/>
          <a:ext cx="3438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95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895350</xdr:colOff>
      <xdr:row>4</xdr:row>
      <xdr:rowOff>152400</xdr:rowOff>
    </xdr:from>
    <xdr:to>
      <xdr:col>10</xdr:col>
      <xdr:colOff>333375</xdr:colOff>
      <xdr:row>12</xdr:row>
      <xdr:rowOff>133350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942975"/>
          <a:ext cx="16097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128</xdr:row>
      <xdr:rowOff>47625</xdr:rowOff>
    </xdr:from>
    <xdr:to>
      <xdr:col>1</xdr:col>
      <xdr:colOff>1476375</xdr:colOff>
      <xdr:row>131</xdr:row>
      <xdr:rowOff>142875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8108275"/>
          <a:ext cx="1000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28</xdr:row>
      <xdr:rowOff>76200</xdr:rowOff>
    </xdr:from>
    <xdr:to>
      <xdr:col>6</xdr:col>
      <xdr:colOff>1876425</xdr:colOff>
      <xdr:row>34</xdr:row>
      <xdr:rowOff>76200</xdr:rowOff>
    </xdr:to>
    <xdr:pic>
      <xdr:nvPicPr>
        <xdr:cNvPr id="5" name="Picture 39" descr="Копия Н_Труба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848475"/>
          <a:ext cx="4591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38100</xdr:rowOff>
    </xdr:from>
    <xdr:to>
      <xdr:col>1</xdr:col>
      <xdr:colOff>2047875</xdr:colOff>
      <xdr:row>72</xdr:row>
      <xdr:rowOff>114300</xdr:rowOff>
    </xdr:to>
    <xdr:pic>
      <xdr:nvPicPr>
        <xdr:cNvPr id="6" name="Picture 43" descr="Копия Н_Отвод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363950"/>
          <a:ext cx="2019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58</xdr:row>
      <xdr:rowOff>133350</xdr:rowOff>
    </xdr:from>
    <xdr:to>
      <xdr:col>9</xdr:col>
      <xdr:colOff>857250</xdr:colOff>
      <xdr:row>63</xdr:row>
      <xdr:rowOff>76200</xdr:rowOff>
    </xdr:to>
    <xdr:pic>
      <xdr:nvPicPr>
        <xdr:cNvPr id="7" name="Picture 45" descr="Копия Н_Муфта ремотн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15087600"/>
          <a:ext cx="1847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66</xdr:row>
      <xdr:rowOff>47625</xdr:rowOff>
    </xdr:from>
    <xdr:to>
      <xdr:col>9</xdr:col>
      <xdr:colOff>866775</xdr:colOff>
      <xdr:row>69</xdr:row>
      <xdr:rowOff>142875</xdr:rowOff>
    </xdr:to>
    <xdr:pic>
      <xdr:nvPicPr>
        <xdr:cNvPr id="8" name="Picture 46" descr="Копия Н_МУфта соед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29225" y="16373475"/>
          <a:ext cx="184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73</xdr:row>
      <xdr:rowOff>57150</xdr:rowOff>
    </xdr:from>
    <xdr:to>
      <xdr:col>9</xdr:col>
      <xdr:colOff>733425</xdr:colOff>
      <xdr:row>84</xdr:row>
      <xdr:rowOff>28575</xdr:rowOff>
    </xdr:to>
    <xdr:pic>
      <xdr:nvPicPr>
        <xdr:cNvPr id="9" name="Picture 47" descr="Копия Н_Тройник раструбный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17830800"/>
          <a:ext cx="14668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86</xdr:row>
      <xdr:rowOff>85725</xdr:rowOff>
    </xdr:from>
    <xdr:to>
      <xdr:col>9</xdr:col>
      <xdr:colOff>476250</xdr:colOff>
      <xdr:row>93</xdr:row>
      <xdr:rowOff>114300</xdr:rowOff>
    </xdr:to>
    <xdr:pic>
      <xdr:nvPicPr>
        <xdr:cNvPr id="10" name="Picture 48" descr="Копия Н_Тройник с ПВХ фланцем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20088225"/>
          <a:ext cx="1066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96</xdr:row>
      <xdr:rowOff>47625</xdr:rowOff>
    </xdr:from>
    <xdr:to>
      <xdr:col>9</xdr:col>
      <xdr:colOff>495300</xdr:colOff>
      <xdr:row>103</xdr:row>
      <xdr:rowOff>9525</xdr:rowOff>
    </xdr:to>
    <xdr:pic>
      <xdr:nvPicPr>
        <xdr:cNvPr id="11" name="Picture 50" descr="Копия Н_Тройник с ме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72125" y="22050375"/>
          <a:ext cx="1133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105</xdr:row>
      <xdr:rowOff>38100</xdr:rowOff>
    </xdr:from>
    <xdr:to>
      <xdr:col>9</xdr:col>
      <xdr:colOff>523875</xdr:colOff>
      <xdr:row>109</xdr:row>
      <xdr:rowOff>133350</xdr:rowOff>
    </xdr:to>
    <xdr:pic>
      <xdr:nvPicPr>
        <xdr:cNvPr id="12" name="Picture 51" descr="Копия Н_Патрубок раструбный с ПВХ фланцем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2369820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112</xdr:row>
      <xdr:rowOff>142875</xdr:rowOff>
    </xdr:from>
    <xdr:to>
      <xdr:col>1</xdr:col>
      <xdr:colOff>1847850</xdr:colOff>
      <xdr:row>119</xdr:row>
      <xdr:rowOff>19050</xdr:rowOff>
    </xdr:to>
    <xdr:pic>
      <xdr:nvPicPr>
        <xdr:cNvPr id="13" name="Picture 52" descr="Копия Н_Патрубок гладкий с ме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" y="25155525"/>
          <a:ext cx="1600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105</xdr:row>
      <xdr:rowOff>28575</xdr:rowOff>
    </xdr:from>
    <xdr:to>
      <xdr:col>1</xdr:col>
      <xdr:colOff>1619250</xdr:colOff>
      <xdr:row>109</xdr:row>
      <xdr:rowOff>133350</xdr:rowOff>
    </xdr:to>
    <xdr:pic>
      <xdr:nvPicPr>
        <xdr:cNvPr id="14" name="Picture 53" descr="Копия Н_Патрубок гладкий с ПВХ фланцем_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23688675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112</xdr:row>
      <xdr:rowOff>123825</xdr:rowOff>
    </xdr:from>
    <xdr:to>
      <xdr:col>9</xdr:col>
      <xdr:colOff>857250</xdr:colOff>
      <xdr:row>118</xdr:row>
      <xdr:rowOff>161925</xdr:rowOff>
    </xdr:to>
    <xdr:pic>
      <xdr:nvPicPr>
        <xdr:cNvPr id="15" name="Picture 54" descr="Копия Н_Патрубок раструбный с мет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57825" y="25136475"/>
          <a:ext cx="1609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95</xdr:row>
      <xdr:rowOff>104775</xdr:rowOff>
    </xdr:from>
    <xdr:to>
      <xdr:col>1</xdr:col>
      <xdr:colOff>1943100</xdr:colOff>
      <xdr:row>102</xdr:row>
      <xdr:rowOff>9525</xdr:rowOff>
    </xdr:to>
    <xdr:pic>
      <xdr:nvPicPr>
        <xdr:cNvPr id="16" name="Picture 55" descr="Копия Н_Седелка_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21936075"/>
          <a:ext cx="1771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121</xdr:row>
      <xdr:rowOff>85725</xdr:rowOff>
    </xdr:from>
    <xdr:to>
      <xdr:col>1</xdr:col>
      <xdr:colOff>1943100</xdr:colOff>
      <xdr:row>125</xdr:row>
      <xdr:rowOff>85725</xdr:rowOff>
    </xdr:to>
    <xdr:pic>
      <xdr:nvPicPr>
        <xdr:cNvPr id="17" name="Picture 56" descr="Копия Н_Патрубок перех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26793825"/>
          <a:ext cx="1800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128</xdr:row>
      <xdr:rowOff>47625</xdr:rowOff>
    </xdr:from>
    <xdr:to>
      <xdr:col>9</xdr:col>
      <xdr:colOff>781050</xdr:colOff>
      <xdr:row>130</xdr:row>
      <xdr:rowOff>133350</xdr:rowOff>
    </xdr:to>
    <xdr:pic>
      <xdr:nvPicPr>
        <xdr:cNvPr id="18" name="Picture 58" descr="Копия Н_Тройник резьба_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00675" y="281082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121</xdr:row>
      <xdr:rowOff>85725</xdr:rowOff>
    </xdr:from>
    <xdr:to>
      <xdr:col>9</xdr:col>
      <xdr:colOff>695325</xdr:colOff>
      <xdr:row>125</xdr:row>
      <xdr:rowOff>95250</xdr:rowOff>
    </xdr:to>
    <xdr:pic>
      <xdr:nvPicPr>
        <xdr:cNvPr id="19" name="Picture 59" descr="Копия Н_Фланец стальн_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0" y="2679382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128</xdr:row>
      <xdr:rowOff>47625</xdr:rowOff>
    </xdr:from>
    <xdr:to>
      <xdr:col>1</xdr:col>
      <xdr:colOff>1476375</xdr:colOff>
      <xdr:row>131</xdr:row>
      <xdr:rowOff>142875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8108275"/>
          <a:ext cx="1000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38100</xdr:rowOff>
    </xdr:from>
    <xdr:to>
      <xdr:col>1</xdr:col>
      <xdr:colOff>2047875</xdr:colOff>
      <xdr:row>72</xdr:row>
      <xdr:rowOff>114300</xdr:rowOff>
    </xdr:to>
    <xdr:pic>
      <xdr:nvPicPr>
        <xdr:cNvPr id="21" name="Picture 61" descr="Копия Н_Отвод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363950"/>
          <a:ext cx="2019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58</xdr:row>
      <xdr:rowOff>133350</xdr:rowOff>
    </xdr:from>
    <xdr:to>
      <xdr:col>9</xdr:col>
      <xdr:colOff>857250</xdr:colOff>
      <xdr:row>63</xdr:row>
      <xdr:rowOff>76200</xdr:rowOff>
    </xdr:to>
    <xdr:pic>
      <xdr:nvPicPr>
        <xdr:cNvPr id="22" name="Picture 62" descr="Копия Н_Муфта ремотн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15087600"/>
          <a:ext cx="1847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66</xdr:row>
      <xdr:rowOff>47625</xdr:rowOff>
    </xdr:from>
    <xdr:to>
      <xdr:col>9</xdr:col>
      <xdr:colOff>866775</xdr:colOff>
      <xdr:row>69</xdr:row>
      <xdr:rowOff>142875</xdr:rowOff>
    </xdr:to>
    <xdr:pic>
      <xdr:nvPicPr>
        <xdr:cNvPr id="23" name="Picture 63" descr="Копия Н_МУфта соед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29225" y="16373475"/>
          <a:ext cx="184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73</xdr:row>
      <xdr:rowOff>57150</xdr:rowOff>
    </xdr:from>
    <xdr:to>
      <xdr:col>9</xdr:col>
      <xdr:colOff>733425</xdr:colOff>
      <xdr:row>84</xdr:row>
      <xdr:rowOff>28575</xdr:rowOff>
    </xdr:to>
    <xdr:pic>
      <xdr:nvPicPr>
        <xdr:cNvPr id="24" name="Picture 64" descr="Копия Н_Тройник раструбный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17830800"/>
          <a:ext cx="14668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86</xdr:row>
      <xdr:rowOff>85725</xdr:rowOff>
    </xdr:from>
    <xdr:to>
      <xdr:col>9</xdr:col>
      <xdr:colOff>476250</xdr:colOff>
      <xdr:row>93</xdr:row>
      <xdr:rowOff>114300</xdr:rowOff>
    </xdr:to>
    <xdr:pic>
      <xdr:nvPicPr>
        <xdr:cNvPr id="25" name="Picture 65" descr="Копия Н_Тройник с ПВХ фланцем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20088225"/>
          <a:ext cx="1066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96</xdr:row>
      <xdr:rowOff>47625</xdr:rowOff>
    </xdr:from>
    <xdr:to>
      <xdr:col>9</xdr:col>
      <xdr:colOff>495300</xdr:colOff>
      <xdr:row>103</xdr:row>
      <xdr:rowOff>9525</xdr:rowOff>
    </xdr:to>
    <xdr:pic>
      <xdr:nvPicPr>
        <xdr:cNvPr id="26" name="Picture 66" descr="Копия Н_Тройник с ме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72125" y="22050375"/>
          <a:ext cx="1133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105</xdr:row>
      <xdr:rowOff>38100</xdr:rowOff>
    </xdr:from>
    <xdr:to>
      <xdr:col>9</xdr:col>
      <xdr:colOff>523875</xdr:colOff>
      <xdr:row>109</xdr:row>
      <xdr:rowOff>133350</xdr:rowOff>
    </xdr:to>
    <xdr:pic>
      <xdr:nvPicPr>
        <xdr:cNvPr id="27" name="Picture 67" descr="Копия Н_Патрубок раструбный с ПВХ фланцем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2369820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112</xdr:row>
      <xdr:rowOff>142875</xdr:rowOff>
    </xdr:from>
    <xdr:to>
      <xdr:col>1</xdr:col>
      <xdr:colOff>1847850</xdr:colOff>
      <xdr:row>119</xdr:row>
      <xdr:rowOff>19050</xdr:rowOff>
    </xdr:to>
    <xdr:pic>
      <xdr:nvPicPr>
        <xdr:cNvPr id="28" name="Picture 68" descr="Копия Н_Патрубок гладкий с ме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" y="25155525"/>
          <a:ext cx="1600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105</xdr:row>
      <xdr:rowOff>28575</xdr:rowOff>
    </xdr:from>
    <xdr:to>
      <xdr:col>1</xdr:col>
      <xdr:colOff>1619250</xdr:colOff>
      <xdr:row>109</xdr:row>
      <xdr:rowOff>133350</xdr:rowOff>
    </xdr:to>
    <xdr:pic>
      <xdr:nvPicPr>
        <xdr:cNvPr id="29" name="Picture 69" descr="Копия Н_Патрубок гладкий с ПВХ фланцем_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23688675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112</xdr:row>
      <xdr:rowOff>123825</xdr:rowOff>
    </xdr:from>
    <xdr:to>
      <xdr:col>9</xdr:col>
      <xdr:colOff>857250</xdr:colOff>
      <xdr:row>118</xdr:row>
      <xdr:rowOff>161925</xdr:rowOff>
    </xdr:to>
    <xdr:pic>
      <xdr:nvPicPr>
        <xdr:cNvPr id="30" name="Picture 70" descr="Копия Н_Патрубок раструбный с мет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57825" y="25136475"/>
          <a:ext cx="1609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95</xdr:row>
      <xdr:rowOff>104775</xdr:rowOff>
    </xdr:from>
    <xdr:to>
      <xdr:col>1</xdr:col>
      <xdr:colOff>1943100</xdr:colOff>
      <xdr:row>102</xdr:row>
      <xdr:rowOff>9525</xdr:rowOff>
    </xdr:to>
    <xdr:pic>
      <xdr:nvPicPr>
        <xdr:cNvPr id="31" name="Picture 71" descr="Копия Н_Седелка_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21936075"/>
          <a:ext cx="1771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121</xdr:row>
      <xdr:rowOff>85725</xdr:rowOff>
    </xdr:from>
    <xdr:to>
      <xdr:col>1</xdr:col>
      <xdr:colOff>1943100</xdr:colOff>
      <xdr:row>125</xdr:row>
      <xdr:rowOff>85725</xdr:rowOff>
    </xdr:to>
    <xdr:pic>
      <xdr:nvPicPr>
        <xdr:cNvPr id="32" name="Picture 72" descr="Копия Н_Патрубок перех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26793825"/>
          <a:ext cx="1800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128</xdr:row>
      <xdr:rowOff>47625</xdr:rowOff>
    </xdr:from>
    <xdr:to>
      <xdr:col>9</xdr:col>
      <xdr:colOff>781050</xdr:colOff>
      <xdr:row>130</xdr:row>
      <xdr:rowOff>133350</xdr:rowOff>
    </xdr:to>
    <xdr:pic>
      <xdr:nvPicPr>
        <xdr:cNvPr id="33" name="Picture 73" descr="Копия Н_Тройник резьба_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00675" y="281082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121</xdr:row>
      <xdr:rowOff>85725</xdr:rowOff>
    </xdr:from>
    <xdr:to>
      <xdr:col>9</xdr:col>
      <xdr:colOff>695325</xdr:colOff>
      <xdr:row>125</xdr:row>
      <xdr:rowOff>95250</xdr:rowOff>
    </xdr:to>
    <xdr:pic>
      <xdr:nvPicPr>
        <xdr:cNvPr id="34" name="Picture 74" descr="Копия Н_Фланец стальн_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0" y="2679382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128</xdr:row>
      <xdr:rowOff>47625</xdr:rowOff>
    </xdr:from>
    <xdr:to>
      <xdr:col>1</xdr:col>
      <xdr:colOff>1476375</xdr:colOff>
      <xdr:row>131</xdr:row>
      <xdr:rowOff>142875</xdr:rowOff>
    </xdr:to>
    <xdr:pic>
      <xdr:nvPicPr>
        <xdr:cNvPr id="35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8108275"/>
          <a:ext cx="1000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66</xdr:row>
      <xdr:rowOff>38100</xdr:rowOff>
    </xdr:from>
    <xdr:to>
      <xdr:col>1</xdr:col>
      <xdr:colOff>2047875</xdr:colOff>
      <xdr:row>72</xdr:row>
      <xdr:rowOff>114300</xdr:rowOff>
    </xdr:to>
    <xdr:pic>
      <xdr:nvPicPr>
        <xdr:cNvPr id="36" name="Picture 76" descr="Копия Н_Отвод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363950"/>
          <a:ext cx="2019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58</xdr:row>
      <xdr:rowOff>133350</xdr:rowOff>
    </xdr:from>
    <xdr:to>
      <xdr:col>9</xdr:col>
      <xdr:colOff>857250</xdr:colOff>
      <xdr:row>63</xdr:row>
      <xdr:rowOff>76200</xdr:rowOff>
    </xdr:to>
    <xdr:pic>
      <xdr:nvPicPr>
        <xdr:cNvPr id="37" name="Picture 77" descr="Копия Н_Муфта ремотн_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9700" y="15087600"/>
          <a:ext cx="1847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66</xdr:row>
      <xdr:rowOff>47625</xdr:rowOff>
    </xdr:from>
    <xdr:to>
      <xdr:col>9</xdr:col>
      <xdr:colOff>866775</xdr:colOff>
      <xdr:row>69</xdr:row>
      <xdr:rowOff>142875</xdr:rowOff>
    </xdr:to>
    <xdr:pic>
      <xdr:nvPicPr>
        <xdr:cNvPr id="38" name="Picture 78" descr="Копия Н_МУфта соед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29225" y="16373475"/>
          <a:ext cx="184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73</xdr:row>
      <xdr:rowOff>57150</xdr:rowOff>
    </xdr:from>
    <xdr:to>
      <xdr:col>9</xdr:col>
      <xdr:colOff>733425</xdr:colOff>
      <xdr:row>84</xdr:row>
      <xdr:rowOff>28575</xdr:rowOff>
    </xdr:to>
    <xdr:pic>
      <xdr:nvPicPr>
        <xdr:cNvPr id="39" name="Picture 79" descr="Копия Н_Тройник раструбный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17830800"/>
          <a:ext cx="14668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86</xdr:row>
      <xdr:rowOff>85725</xdr:rowOff>
    </xdr:from>
    <xdr:to>
      <xdr:col>9</xdr:col>
      <xdr:colOff>476250</xdr:colOff>
      <xdr:row>93</xdr:row>
      <xdr:rowOff>114300</xdr:rowOff>
    </xdr:to>
    <xdr:pic>
      <xdr:nvPicPr>
        <xdr:cNvPr id="40" name="Picture 80" descr="Копия Н_Тройник с ПВХ фланцем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19750" y="20088225"/>
          <a:ext cx="1066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96</xdr:row>
      <xdr:rowOff>47625</xdr:rowOff>
    </xdr:from>
    <xdr:to>
      <xdr:col>9</xdr:col>
      <xdr:colOff>495300</xdr:colOff>
      <xdr:row>103</xdr:row>
      <xdr:rowOff>9525</xdr:rowOff>
    </xdr:to>
    <xdr:pic>
      <xdr:nvPicPr>
        <xdr:cNvPr id="41" name="Picture 81" descr="Копия Н_Тройник с ме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72125" y="22050375"/>
          <a:ext cx="1133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105</xdr:row>
      <xdr:rowOff>38100</xdr:rowOff>
    </xdr:from>
    <xdr:to>
      <xdr:col>9</xdr:col>
      <xdr:colOff>523875</xdr:colOff>
      <xdr:row>109</xdr:row>
      <xdr:rowOff>133350</xdr:rowOff>
    </xdr:to>
    <xdr:pic>
      <xdr:nvPicPr>
        <xdr:cNvPr id="42" name="Picture 82" descr="Копия Н_Патрубок раструбный с ПВХ фланцем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34025" y="23698200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112</xdr:row>
      <xdr:rowOff>142875</xdr:rowOff>
    </xdr:from>
    <xdr:to>
      <xdr:col>1</xdr:col>
      <xdr:colOff>1847850</xdr:colOff>
      <xdr:row>119</xdr:row>
      <xdr:rowOff>19050</xdr:rowOff>
    </xdr:to>
    <xdr:pic>
      <xdr:nvPicPr>
        <xdr:cNvPr id="43" name="Picture 83" descr="Копия Н_Патрубок гладкий с ме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" y="25155525"/>
          <a:ext cx="1600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105</xdr:row>
      <xdr:rowOff>28575</xdr:rowOff>
    </xdr:from>
    <xdr:to>
      <xdr:col>1</xdr:col>
      <xdr:colOff>1619250</xdr:colOff>
      <xdr:row>109</xdr:row>
      <xdr:rowOff>133350</xdr:rowOff>
    </xdr:to>
    <xdr:pic>
      <xdr:nvPicPr>
        <xdr:cNvPr id="44" name="Picture 84" descr="Копия Н_Патрубок гладкий с ПВХ фланцем_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23688675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112</xdr:row>
      <xdr:rowOff>123825</xdr:rowOff>
    </xdr:from>
    <xdr:to>
      <xdr:col>9</xdr:col>
      <xdr:colOff>857250</xdr:colOff>
      <xdr:row>118</xdr:row>
      <xdr:rowOff>161925</xdr:rowOff>
    </xdr:to>
    <xdr:pic>
      <xdr:nvPicPr>
        <xdr:cNvPr id="45" name="Picture 85" descr="Копия Н_Патрубок раструбный с мет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57825" y="25136475"/>
          <a:ext cx="1609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95</xdr:row>
      <xdr:rowOff>104775</xdr:rowOff>
    </xdr:from>
    <xdr:to>
      <xdr:col>1</xdr:col>
      <xdr:colOff>1943100</xdr:colOff>
      <xdr:row>102</xdr:row>
      <xdr:rowOff>9525</xdr:rowOff>
    </xdr:to>
    <xdr:pic>
      <xdr:nvPicPr>
        <xdr:cNvPr id="46" name="Picture 86" descr="Копия Н_Седелка_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21936075"/>
          <a:ext cx="1771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121</xdr:row>
      <xdr:rowOff>85725</xdr:rowOff>
    </xdr:from>
    <xdr:to>
      <xdr:col>1</xdr:col>
      <xdr:colOff>1943100</xdr:colOff>
      <xdr:row>125</xdr:row>
      <xdr:rowOff>85725</xdr:rowOff>
    </xdr:to>
    <xdr:pic>
      <xdr:nvPicPr>
        <xdr:cNvPr id="47" name="Picture 87" descr="Копия Н_Патрубок перех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26793825"/>
          <a:ext cx="1800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128</xdr:row>
      <xdr:rowOff>47625</xdr:rowOff>
    </xdr:from>
    <xdr:to>
      <xdr:col>9</xdr:col>
      <xdr:colOff>781050</xdr:colOff>
      <xdr:row>130</xdr:row>
      <xdr:rowOff>133350</xdr:rowOff>
    </xdr:to>
    <xdr:pic>
      <xdr:nvPicPr>
        <xdr:cNvPr id="48" name="Picture 88" descr="Копия Н_Тройник резьба_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00675" y="281082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121</xdr:row>
      <xdr:rowOff>85725</xdr:rowOff>
    </xdr:from>
    <xdr:to>
      <xdr:col>9</xdr:col>
      <xdr:colOff>695325</xdr:colOff>
      <xdr:row>125</xdr:row>
      <xdr:rowOff>95250</xdr:rowOff>
    </xdr:to>
    <xdr:pic>
      <xdr:nvPicPr>
        <xdr:cNvPr id="49" name="Picture 89" descr="Копия Н_Фланец стальн_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0" y="26793825"/>
          <a:ext cx="1476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609600</xdr:colOff>
      <xdr:row>5</xdr:row>
      <xdr:rowOff>0</xdr:rowOff>
    </xdr:to>
    <xdr:pic>
      <xdr:nvPicPr>
        <xdr:cNvPr id="50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90525"/>
          <a:ext cx="3467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9;&#1082;&#1088;&#1072;&#1080;&#1085;&#1072;\2009\&#1060;&#1077;&#1074;&#1088;&#1072;&#1083;&#1100;\&#1050;&#1072;&#1085;&#1072;&#1083;_&#1056;&#1086;&#1089;&#1089;&#1080;&#1103;_&#1059;&#1082;&#1088;&#1072;&#1080;&#1085;&#1072;_02_02_2009_&#1073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85;&#1072;&#1087;&#1086;&#1088;&#1085;&#1099;&#1081;%20&#1090;&#1088;&#1091;&#1073;&#1086;&#1087;&#1088;&#1086;&#1074;&#1072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порные систем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154"/>
  <sheetViews>
    <sheetView view="pageBreakPreview" zoomScale="80" zoomScaleNormal="70" zoomScaleSheetLayoutView="80" zoomScalePageLayoutView="0" workbookViewId="0" topLeftCell="A100">
      <selection activeCell="X10" sqref="X10"/>
    </sheetView>
  </sheetViews>
  <sheetFormatPr defaultColWidth="9.00390625" defaultRowHeight="15" customHeight="1" outlineLevelCol="1"/>
  <cols>
    <col min="1" max="1" width="2.00390625" style="1" customWidth="1"/>
    <col min="2" max="2" width="28.75390625" style="1" customWidth="1"/>
    <col min="3" max="3" width="16.75390625" style="1" customWidth="1"/>
    <col min="4" max="4" width="16.25390625" style="2" hidden="1" customWidth="1" outlineLevel="1"/>
    <col min="5" max="5" width="17.625" style="2" hidden="1" customWidth="1" outlineLevel="1"/>
    <col min="6" max="6" width="16.25390625" style="2" hidden="1" customWidth="1" outlineLevel="1"/>
    <col min="7" max="7" width="16.125" style="2" customWidth="1" collapsed="1"/>
    <col min="8" max="8" width="10.25390625" style="1" customWidth="1"/>
    <col min="9" max="10" width="14.75390625" style="1" customWidth="1"/>
    <col min="11" max="11" width="16.75390625" style="2" customWidth="1"/>
    <col min="12" max="12" width="11.875" style="2" hidden="1" customWidth="1" outlineLevel="1"/>
    <col min="13" max="13" width="19.125" style="1" hidden="1" customWidth="1" outlineLevel="1"/>
    <col min="14" max="14" width="16.875" style="3" hidden="1" customWidth="1" outlineLevel="1"/>
    <col min="15" max="15" width="15.875" style="3" hidden="1" customWidth="1" outlineLevel="1"/>
    <col min="16" max="16" width="16.625" style="3" customWidth="1" collapsed="1"/>
    <col min="17" max="18" width="9.125" style="3" customWidth="1"/>
    <col min="19" max="16384" width="9.125" style="1" customWidth="1"/>
  </cols>
  <sheetData>
    <row r="1" spans="4:13" ht="15" customHeight="1">
      <c r="D1" s="1"/>
      <c r="E1" s="1"/>
      <c r="F1" s="1"/>
      <c r="G1" s="1"/>
      <c r="H1" s="5"/>
      <c r="J1" s="13"/>
      <c r="K1" s="13"/>
      <c r="L1" s="13"/>
      <c r="M1" s="13"/>
    </row>
    <row r="2" spans="3:16" ht="15.75" customHeight="1">
      <c r="C2" s="44"/>
      <c r="D2" s="45"/>
      <c r="E2" s="45"/>
      <c r="F2" s="45"/>
      <c r="G2" s="45"/>
      <c r="H2" s="45"/>
      <c r="I2" s="442" t="s">
        <v>114</v>
      </c>
      <c r="J2" s="443"/>
      <c r="K2" s="443"/>
      <c r="L2" s="443"/>
      <c r="M2" s="443"/>
      <c r="N2" s="443"/>
      <c r="O2" s="443"/>
      <c r="P2" s="443"/>
    </row>
    <row r="3" spans="3:16" ht="15.75" customHeight="1">
      <c r="C3" s="44"/>
      <c r="D3" s="45"/>
      <c r="E3" s="45"/>
      <c r="F3" s="45"/>
      <c r="G3" s="45"/>
      <c r="H3" s="620" t="s">
        <v>115</v>
      </c>
      <c r="I3" s="621"/>
      <c r="J3" s="621"/>
      <c r="K3" s="621"/>
      <c r="L3" s="621"/>
      <c r="M3" s="621"/>
      <c r="N3" s="621"/>
      <c r="O3" s="621"/>
      <c r="P3" s="621"/>
    </row>
    <row r="4" spans="3:16" ht="15.75" customHeight="1">
      <c r="C4" s="46"/>
      <c r="D4" s="45"/>
      <c r="E4" s="45"/>
      <c r="F4" s="45"/>
      <c r="G4" s="45"/>
      <c r="H4" s="445" t="s">
        <v>121</v>
      </c>
      <c r="I4" s="446"/>
      <c r="J4" s="446"/>
      <c r="K4" s="446"/>
      <c r="L4" s="446"/>
      <c r="M4" s="446"/>
      <c r="N4" s="446"/>
      <c r="O4" s="446"/>
      <c r="P4" s="446"/>
    </row>
    <row r="5" spans="3:16" ht="15.75" customHeight="1">
      <c r="C5" s="47"/>
      <c r="D5" s="48"/>
      <c r="E5" s="48"/>
      <c r="F5" s="48"/>
      <c r="G5" s="48"/>
      <c r="H5" s="445" t="s">
        <v>281</v>
      </c>
      <c r="I5" s="446"/>
      <c r="J5" s="446"/>
      <c r="K5" s="446"/>
      <c r="L5" s="446"/>
      <c r="M5" s="446"/>
      <c r="N5" s="446"/>
      <c r="O5" s="446"/>
      <c r="P5" s="446"/>
    </row>
    <row r="6" spans="2:16" ht="23.25" customHeight="1">
      <c r="B6" s="49" t="s">
        <v>113</v>
      </c>
      <c r="H6" s="449" t="s">
        <v>284</v>
      </c>
      <c r="I6" s="450"/>
      <c r="J6" s="450"/>
      <c r="K6" s="450"/>
      <c r="L6" s="450"/>
      <c r="M6" s="450"/>
      <c r="N6" s="450"/>
      <c r="O6" s="450"/>
      <c r="P6" s="450"/>
    </row>
    <row r="7" ht="39" customHeight="1"/>
    <row r="8" spans="1:12" s="43" customFormat="1" ht="22.5" customHeight="1">
      <c r="A8" s="17"/>
      <c r="B8" s="447" t="s">
        <v>97</v>
      </c>
      <c r="C8" s="448"/>
      <c r="D8" s="448"/>
      <c r="E8" s="448"/>
      <c r="F8" s="448"/>
      <c r="G8" s="448"/>
      <c r="H8" s="448"/>
      <c r="I8" s="448"/>
      <c r="J8" s="448"/>
      <c r="K8" s="448"/>
      <c r="L8" s="58"/>
    </row>
    <row r="9" spans="2:13" ht="5.25" customHeight="1">
      <c r="B9" s="16"/>
      <c r="C9" s="17"/>
      <c r="D9" s="451"/>
      <c r="E9" s="451"/>
      <c r="F9" s="451"/>
      <c r="G9" s="451"/>
      <c r="H9" s="451"/>
      <c r="I9" s="451"/>
      <c r="J9" s="17"/>
      <c r="K9" s="17"/>
      <c r="L9" s="17"/>
      <c r="M9" s="11"/>
    </row>
    <row r="10" spans="1:13" ht="15" customHeight="1">
      <c r="A10" s="4"/>
      <c r="B10" s="429" t="s">
        <v>283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60"/>
      <c r="M10" s="12"/>
    </row>
    <row r="11" spans="1:16" ht="18" customHeight="1">
      <c r="A11" s="4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61"/>
      <c r="M11" s="12"/>
      <c r="N11" s="354" t="s">
        <v>277</v>
      </c>
      <c r="O11" s="355">
        <v>0.25</v>
      </c>
      <c r="P11" s="3" t="s">
        <v>279</v>
      </c>
    </row>
    <row r="12" spans="1:16" ht="22.5" customHeight="1">
      <c r="A12" s="11"/>
      <c r="B12" s="17"/>
      <c r="C12" s="16"/>
      <c r="D12" s="429"/>
      <c r="E12" s="429"/>
      <c r="F12" s="429"/>
      <c r="G12" s="429"/>
      <c r="H12" s="429"/>
      <c r="I12" s="429"/>
      <c r="J12" s="16"/>
      <c r="K12" s="16"/>
      <c r="L12" s="16"/>
      <c r="N12" s="354" t="s">
        <v>276</v>
      </c>
      <c r="O12" s="355">
        <v>0.25</v>
      </c>
      <c r="P12" s="356">
        <v>0.12</v>
      </c>
    </row>
    <row r="13" spans="1:12" s="42" customFormat="1" ht="19.5">
      <c r="A13" s="41"/>
      <c r="B13" s="428" t="s">
        <v>124</v>
      </c>
      <c r="C13" s="428"/>
      <c r="D13" s="428"/>
      <c r="E13" s="428"/>
      <c r="F13" s="428"/>
      <c r="G13" s="428"/>
      <c r="H13" s="428"/>
      <c r="I13" s="428"/>
      <c r="J13" s="428"/>
      <c r="K13" s="428"/>
      <c r="L13" s="59"/>
    </row>
    <row r="14" spans="1:23" s="42" customFormat="1" ht="19.5">
      <c r="A14" s="41"/>
      <c r="B14" s="428" t="s">
        <v>98</v>
      </c>
      <c r="C14" s="428"/>
      <c r="D14" s="428"/>
      <c r="E14" s="428"/>
      <c r="F14" s="428"/>
      <c r="G14" s="428"/>
      <c r="H14" s="428"/>
      <c r="I14" s="428"/>
      <c r="J14" s="428"/>
      <c r="K14" s="428"/>
      <c r="L14" s="59"/>
      <c r="N14" s="168" t="s">
        <v>111</v>
      </c>
      <c r="O14" s="168">
        <v>290</v>
      </c>
      <c r="W14" s="146"/>
    </row>
    <row r="15" spans="1:12" ht="10.5" customHeight="1">
      <c r="A15" s="11"/>
      <c r="B15" s="17"/>
      <c r="C15" s="18"/>
      <c r="D15" s="18"/>
      <c r="E15" s="18"/>
      <c r="F15" s="18"/>
      <c r="G15" s="18"/>
      <c r="H15" s="18"/>
      <c r="I15" s="18"/>
      <c r="J15" s="18"/>
      <c r="K15" s="16"/>
      <c r="L15" s="16"/>
    </row>
    <row r="16" spans="2:12" ht="19.5" customHeight="1">
      <c r="B16" s="431" t="s">
        <v>96</v>
      </c>
      <c r="C16" s="431"/>
      <c r="D16" s="431"/>
      <c r="E16" s="431"/>
      <c r="F16" s="431"/>
      <c r="G16" s="431"/>
      <c r="H16" s="431"/>
      <c r="I16" s="431"/>
      <c r="J16" s="431"/>
      <c r="K16" s="431"/>
      <c r="L16" s="56"/>
    </row>
    <row r="17" spans="2:12" ht="15" customHeight="1" thickBot="1">
      <c r="B17" s="9"/>
      <c r="C17" s="9"/>
      <c r="D17" s="10"/>
      <c r="E17" s="10"/>
      <c r="F17" s="10"/>
      <c r="G17" s="10"/>
      <c r="H17" s="10"/>
      <c r="I17" s="10"/>
      <c r="J17" s="10"/>
      <c r="K17" s="9"/>
      <c r="L17" s="9"/>
    </row>
    <row r="18" spans="2:18" s="28" customFormat="1" ht="39.75" customHeight="1">
      <c r="B18" s="436"/>
      <c r="C18" s="437"/>
      <c r="D18" s="437"/>
      <c r="E18" s="74"/>
      <c r="F18" s="74"/>
      <c r="G18" s="74"/>
      <c r="H18" s="434" t="s">
        <v>118</v>
      </c>
      <c r="I18" s="435"/>
      <c r="J18" s="148" t="s">
        <v>117</v>
      </c>
      <c r="K18" s="148" t="s">
        <v>116</v>
      </c>
      <c r="L18" s="57"/>
      <c r="M18" s="40" t="s">
        <v>109</v>
      </c>
      <c r="N18" s="79" t="s">
        <v>110</v>
      </c>
      <c r="O18" s="79" t="s">
        <v>130</v>
      </c>
      <c r="P18" s="147" t="s">
        <v>120</v>
      </c>
      <c r="Q18" s="29"/>
      <c r="R18" s="29"/>
    </row>
    <row r="19" spans="2:16" ht="20.25" customHeight="1">
      <c r="B19" s="438"/>
      <c r="C19" s="439"/>
      <c r="D19" s="439"/>
      <c r="E19" s="75"/>
      <c r="F19" s="75"/>
      <c r="G19" s="75"/>
      <c r="H19" s="432" t="s">
        <v>102</v>
      </c>
      <c r="I19" s="433"/>
      <c r="J19" s="433"/>
      <c r="K19" s="433"/>
      <c r="L19" s="433"/>
      <c r="M19" s="433"/>
      <c r="N19" s="433"/>
      <c r="O19" s="433"/>
      <c r="P19" s="619"/>
    </row>
    <row r="20" spans="2:16" ht="20.25" customHeight="1">
      <c r="B20" s="438"/>
      <c r="C20" s="439"/>
      <c r="D20" s="439"/>
      <c r="E20" s="75"/>
      <c r="F20" s="75"/>
      <c r="G20" s="75"/>
      <c r="H20" s="400">
        <v>110</v>
      </c>
      <c r="I20" s="401"/>
      <c r="J20" s="151">
        <v>3.2</v>
      </c>
      <c r="K20" s="152">
        <v>560</v>
      </c>
      <c r="L20" s="153"/>
      <c r="M20" s="154">
        <v>58.92</v>
      </c>
      <c r="N20" s="155">
        <f>ROUND(M20*20%,2)+M20</f>
        <v>70.7</v>
      </c>
      <c r="O20" s="155">
        <f aca="true" t="shared" si="0" ref="O20:O50">ROUND(N20*$O$11,2)+N20</f>
        <v>88.38</v>
      </c>
      <c r="P20" s="156">
        <v>25800</v>
      </c>
    </row>
    <row r="21" spans="1:18" s="150" customFormat="1" ht="20.25" customHeight="1">
      <c r="A21" s="117"/>
      <c r="B21" s="438"/>
      <c r="C21" s="439"/>
      <c r="D21" s="439"/>
      <c r="E21" s="75"/>
      <c r="F21" s="75"/>
      <c r="G21" s="120"/>
      <c r="H21" s="400">
        <v>110</v>
      </c>
      <c r="I21" s="401">
        <v>3.2</v>
      </c>
      <c r="J21" s="151">
        <v>3.2</v>
      </c>
      <c r="K21" s="152">
        <v>1000</v>
      </c>
      <c r="L21" s="153"/>
      <c r="M21" s="154">
        <v>100.67</v>
      </c>
      <c r="N21" s="155">
        <f>ROUND(M21*20%,2)+M21</f>
        <v>120.8</v>
      </c>
      <c r="O21" s="155">
        <f t="shared" si="0"/>
        <v>151</v>
      </c>
      <c r="P21" s="156">
        <v>43800</v>
      </c>
      <c r="Q21" s="157"/>
      <c r="R21" s="157"/>
    </row>
    <row r="22" spans="1:21" s="76" customFormat="1" ht="20.25" customHeight="1">
      <c r="A22" s="117"/>
      <c r="B22" s="438"/>
      <c r="C22" s="439"/>
      <c r="D22" s="439"/>
      <c r="E22" s="75"/>
      <c r="F22" s="75"/>
      <c r="G22" s="75"/>
      <c r="H22" s="400">
        <v>110</v>
      </c>
      <c r="I22" s="401">
        <v>3.2</v>
      </c>
      <c r="J22" s="151">
        <v>3.2</v>
      </c>
      <c r="K22" s="152">
        <v>2000</v>
      </c>
      <c r="L22" s="153"/>
      <c r="M22" s="154">
        <v>192</v>
      </c>
      <c r="N22" s="155">
        <f aca="true" t="shared" si="1" ref="N22:N50">ROUND(M22*20%,2)+M22</f>
        <v>230.4</v>
      </c>
      <c r="O22" s="155">
        <f t="shared" si="0"/>
        <v>288</v>
      </c>
      <c r="P22" s="156">
        <v>83700</v>
      </c>
      <c r="Q22" s="77"/>
      <c r="R22" s="77"/>
      <c r="S22" s="8"/>
      <c r="T22" s="8"/>
      <c r="U22" s="8"/>
    </row>
    <row r="23" spans="1:21" s="76" customFormat="1" ht="20.25" customHeight="1">
      <c r="A23" s="117"/>
      <c r="B23" s="438"/>
      <c r="C23" s="439"/>
      <c r="D23" s="439"/>
      <c r="E23" s="75"/>
      <c r="F23" s="75"/>
      <c r="G23" s="75"/>
      <c r="H23" s="400">
        <v>110</v>
      </c>
      <c r="I23" s="401">
        <v>3.2</v>
      </c>
      <c r="J23" s="151">
        <v>3.2</v>
      </c>
      <c r="K23" s="152">
        <v>3000</v>
      </c>
      <c r="L23" s="153"/>
      <c r="M23" s="154">
        <v>282.42</v>
      </c>
      <c r="N23" s="155">
        <f t="shared" si="1"/>
        <v>338.90000000000003</v>
      </c>
      <c r="O23" s="155">
        <f t="shared" si="0"/>
        <v>423.63000000000005</v>
      </c>
      <c r="P23" s="156">
        <v>123000</v>
      </c>
      <c r="Q23" s="77"/>
      <c r="R23" s="77"/>
      <c r="S23" s="8"/>
      <c r="T23" s="8"/>
      <c r="U23" s="8"/>
    </row>
    <row r="24" spans="2:21" ht="20.25" customHeight="1">
      <c r="B24" s="438"/>
      <c r="C24" s="439"/>
      <c r="D24" s="439"/>
      <c r="E24" s="75"/>
      <c r="F24" s="75"/>
      <c r="G24" s="75"/>
      <c r="H24" s="406">
        <v>110</v>
      </c>
      <c r="I24" s="407">
        <v>3.2</v>
      </c>
      <c r="J24" s="14">
        <v>3.2</v>
      </c>
      <c r="K24" s="15">
        <v>4000</v>
      </c>
      <c r="L24" s="65"/>
      <c r="M24" s="92">
        <v>367.42</v>
      </c>
      <c r="N24" s="84">
        <f t="shared" si="1"/>
        <v>440.90000000000003</v>
      </c>
      <c r="O24" s="84">
        <f t="shared" si="0"/>
        <v>551.13</v>
      </c>
      <c r="P24" s="80">
        <f>ROUND(O24*O14,0)</f>
        <v>159828</v>
      </c>
      <c r="Q24" s="77"/>
      <c r="R24" s="77"/>
      <c r="S24" s="8"/>
      <c r="T24" s="8"/>
      <c r="U24" s="8"/>
    </row>
    <row r="25" spans="2:18" s="117" customFormat="1" ht="20.25" customHeight="1">
      <c r="B25" s="438"/>
      <c r="C25" s="439"/>
      <c r="D25" s="439"/>
      <c r="E25" s="120"/>
      <c r="F25" s="120"/>
      <c r="G25" s="120"/>
      <c r="H25" s="402">
        <v>110</v>
      </c>
      <c r="I25" s="403">
        <v>3.2</v>
      </c>
      <c r="J25" s="121">
        <v>3.2</v>
      </c>
      <c r="K25" s="122">
        <v>6060</v>
      </c>
      <c r="L25" s="123"/>
      <c r="M25" s="124">
        <v>553.7</v>
      </c>
      <c r="N25" s="125">
        <f t="shared" si="1"/>
        <v>664.44</v>
      </c>
      <c r="O25" s="84">
        <f t="shared" si="0"/>
        <v>830.5500000000001</v>
      </c>
      <c r="P25" s="126">
        <f>ROUND(O25*O14,0)</f>
        <v>240860</v>
      </c>
      <c r="Q25" s="116"/>
      <c r="R25" s="116"/>
    </row>
    <row r="26" spans="2:18" s="117" customFormat="1" ht="20.25" customHeight="1">
      <c r="B26" s="438"/>
      <c r="C26" s="439"/>
      <c r="D26" s="439"/>
      <c r="E26" s="120"/>
      <c r="F26" s="120"/>
      <c r="G26" s="120"/>
      <c r="H26" s="400">
        <v>160</v>
      </c>
      <c r="I26" s="401"/>
      <c r="J26" s="151">
        <v>4</v>
      </c>
      <c r="K26" s="152">
        <v>580</v>
      </c>
      <c r="L26" s="153"/>
      <c r="M26" s="154"/>
      <c r="N26" s="155"/>
      <c r="O26" s="155"/>
      <c r="P26" s="156">
        <v>45000</v>
      </c>
      <c r="Q26" s="116"/>
      <c r="R26" s="116"/>
    </row>
    <row r="27" spans="1:21" s="76" customFormat="1" ht="20.25" customHeight="1">
      <c r="A27" s="117"/>
      <c r="B27" s="438"/>
      <c r="C27" s="439"/>
      <c r="D27" s="439"/>
      <c r="E27" s="75"/>
      <c r="F27" s="75"/>
      <c r="G27" s="75"/>
      <c r="H27" s="400">
        <v>160</v>
      </c>
      <c r="I27" s="401">
        <v>4</v>
      </c>
      <c r="J27" s="151">
        <v>4</v>
      </c>
      <c r="K27" s="152">
        <v>1000</v>
      </c>
      <c r="L27" s="153"/>
      <c r="M27" s="154">
        <v>185.5</v>
      </c>
      <c r="N27" s="155">
        <f t="shared" si="1"/>
        <v>222.6</v>
      </c>
      <c r="O27" s="155">
        <f t="shared" si="0"/>
        <v>278.25</v>
      </c>
      <c r="P27" s="156">
        <v>80700</v>
      </c>
      <c r="Q27" s="77"/>
      <c r="R27" s="77"/>
      <c r="S27" s="8"/>
      <c r="T27" s="8"/>
      <c r="U27" s="8"/>
    </row>
    <row r="28" spans="1:21" s="76" customFormat="1" ht="20.25" customHeight="1">
      <c r="A28" s="117"/>
      <c r="B28" s="438"/>
      <c r="C28" s="439"/>
      <c r="D28" s="439"/>
      <c r="E28" s="75"/>
      <c r="F28" s="75"/>
      <c r="G28" s="75"/>
      <c r="H28" s="400">
        <v>160</v>
      </c>
      <c r="I28" s="401">
        <v>4</v>
      </c>
      <c r="J28" s="151">
        <v>4</v>
      </c>
      <c r="K28" s="152">
        <v>2000</v>
      </c>
      <c r="L28" s="153"/>
      <c r="M28" s="154">
        <v>354.77</v>
      </c>
      <c r="N28" s="155">
        <f t="shared" si="1"/>
        <v>425.71999999999997</v>
      </c>
      <c r="O28" s="155">
        <f t="shared" si="0"/>
        <v>532.15</v>
      </c>
      <c r="P28" s="156">
        <v>154800</v>
      </c>
      <c r="Q28" s="77"/>
      <c r="R28" s="77"/>
      <c r="S28" s="8"/>
      <c r="T28" s="8"/>
      <c r="U28" s="8"/>
    </row>
    <row r="29" spans="1:18" s="76" customFormat="1" ht="20.25" customHeight="1">
      <c r="A29" s="117"/>
      <c r="B29" s="438"/>
      <c r="C29" s="439"/>
      <c r="D29" s="439"/>
      <c r="E29" s="142"/>
      <c r="F29" s="142"/>
      <c r="G29" s="120"/>
      <c r="H29" s="400">
        <v>160</v>
      </c>
      <c r="I29" s="401">
        <v>4</v>
      </c>
      <c r="J29" s="151">
        <v>4</v>
      </c>
      <c r="K29" s="152">
        <v>3000</v>
      </c>
      <c r="L29" s="153"/>
      <c r="M29" s="154">
        <v>520.7</v>
      </c>
      <c r="N29" s="155">
        <f t="shared" si="1"/>
        <v>624.84</v>
      </c>
      <c r="O29" s="155">
        <f t="shared" si="0"/>
        <v>781.0500000000001</v>
      </c>
      <c r="P29" s="156">
        <v>226800</v>
      </c>
      <c r="Q29" s="143"/>
      <c r="R29" s="143"/>
    </row>
    <row r="30" spans="2:16" ht="20.25" customHeight="1">
      <c r="B30" s="438"/>
      <c r="C30" s="439"/>
      <c r="D30" s="439"/>
      <c r="E30" s="75"/>
      <c r="F30" s="75"/>
      <c r="G30" s="75"/>
      <c r="H30" s="406">
        <v>160</v>
      </c>
      <c r="I30" s="407">
        <v>4</v>
      </c>
      <c r="J30" s="14">
        <v>4</v>
      </c>
      <c r="K30" s="15">
        <v>4000</v>
      </c>
      <c r="L30" s="65"/>
      <c r="M30" s="92">
        <v>683.27</v>
      </c>
      <c r="N30" s="84">
        <f t="shared" si="1"/>
        <v>819.92</v>
      </c>
      <c r="O30" s="84">
        <f t="shared" si="0"/>
        <v>1024.8999999999999</v>
      </c>
      <c r="P30" s="80">
        <f>ROUND(O30*O14,0)</f>
        <v>297221</v>
      </c>
    </row>
    <row r="31" spans="2:18" s="117" customFormat="1" ht="20.25" customHeight="1">
      <c r="B31" s="438"/>
      <c r="C31" s="439"/>
      <c r="D31" s="439"/>
      <c r="E31" s="120"/>
      <c r="F31" s="120"/>
      <c r="G31" s="120"/>
      <c r="H31" s="400">
        <v>160</v>
      </c>
      <c r="I31" s="401">
        <v>4</v>
      </c>
      <c r="J31" s="151">
        <v>4</v>
      </c>
      <c r="K31" s="152">
        <v>6080</v>
      </c>
      <c r="L31" s="153"/>
      <c r="M31" s="154">
        <v>1031.88</v>
      </c>
      <c r="N31" s="155">
        <f t="shared" si="1"/>
        <v>1238.2600000000002</v>
      </c>
      <c r="O31" s="155">
        <f t="shared" si="0"/>
        <v>1547.8300000000002</v>
      </c>
      <c r="P31" s="156">
        <v>449700</v>
      </c>
      <c r="Q31" s="116"/>
      <c r="R31" s="116"/>
    </row>
    <row r="32" spans="2:16" ht="20.25" customHeight="1">
      <c r="B32" s="438"/>
      <c r="C32" s="439"/>
      <c r="D32" s="439"/>
      <c r="E32" s="75"/>
      <c r="F32" s="75"/>
      <c r="G32" s="75"/>
      <c r="H32" s="406">
        <v>200</v>
      </c>
      <c r="I32" s="407">
        <v>4.9</v>
      </c>
      <c r="J32" s="14">
        <v>4.9</v>
      </c>
      <c r="K32" s="15">
        <v>1200</v>
      </c>
      <c r="L32" s="65"/>
      <c r="M32" s="92">
        <v>331.87</v>
      </c>
      <c r="N32" s="84">
        <f t="shared" si="1"/>
        <v>398.24</v>
      </c>
      <c r="O32" s="84">
        <f t="shared" si="0"/>
        <v>497.8</v>
      </c>
      <c r="P32" s="80">
        <f>ROUND(O32*O14,0)</f>
        <v>144362</v>
      </c>
    </row>
    <row r="33" spans="2:16" ht="20.25" customHeight="1">
      <c r="B33" s="438"/>
      <c r="C33" s="439"/>
      <c r="D33" s="439"/>
      <c r="E33" s="75"/>
      <c r="F33" s="75"/>
      <c r="G33" s="75"/>
      <c r="H33" s="406">
        <v>200</v>
      </c>
      <c r="I33" s="407">
        <v>4.9</v>
      </c>
      <c r="J33" s="14">
        <v>4.9</v>
      </c>
      <c r="K33" s="15">
        <v>2000</v>
      </c>
      <c r="L33" s="65"/>
      <c r="M33" s="92">
        <v>539.49</v>
      </c>
      <c r="N33" s="84">
        <f t="shared" si="1"/>
        <v>647.39</v>
      </c>
      <c r="O33" s="84">
        <f t="shared" si="0"/>
        <v>809.24</v>
      </c>
      <c r="P33" s="80">
        <f>ROUND(O33*O14,0)</f>
        <v>234680</v>
      </c>
    </row>
    <row r="34" spans="2:16" ht="20.25" customHeight="1">
      <c r="B34" s="438"/>
      <c r="C34" s="439"/>
      <c r="D34" s="439"/>
      <c r="E34" s="75"/>
      <c r="F34" s="75"/>
      <c r="G34" s="75"/>
      <c r="H34" s="406">
        <v>200</v>
      </c>
      <c r="I34" s="407">
        <v>4.9</v>
      </c>
      <c r="J34" s="14">
        <v>4.9</v>
      </c>
      <c r="K34" s="15">
        <v>3000</v>
      </c>
      <c r="L34" s="65"/>
      <c r="M34" s="92">
        <v>791.39</v>
      </c>
      <c r="N34" s="84">
        <f t="shared" si="1"/>
        <v>949.67</v>
      </c>
      <c r="O34" s="84">
        <f t="shared" si="0"/>
        <v>1187.09</v>
      </c>
      <c r="P34" s="80">
        <f>ROUND(O34*O14,0)</f>
        <v>344256</v>
      </c>
    </row>
    <row r="35" spans="2:16" ht="20.25" customHeight="1">
      <c r="B35" s="438"/>
      <c r="C35" s="439"/>
      <c r="D35" s="439"/>
      <c r="E35" s="75"/>
      <c r="F35" s="75"/>
      <c r="G35" s="75"/>
      <c r="H35" s="406">
        <v>200</v>
      </c>
      <c r="I35" s="407">
        <v>4.9</v>
      </c>
      <c r="J35" s="14">
        <v>4.9</v>
      </c>
      <c r="K35" s="15">
        <v>4000</v>
      </c>
      <c r="L35" s="65"/>
      <c r="M35" s="92">
        <v>1038.19</v>
      </c>
      <c r="N35" s="84">
        <f t="shared" si="1"/>
        <v>1245.83</v>
      </c>
      <c r="O35" s="84">
        <f t="shared" si="0"/>
        <v>1557.29</v>
      </c>
      <c r="P35" s="80">
        <f>ROUND(O35*O14,0)</f>
        <v>451614</v>
      </c>
    </row>
    <row r="36" spans="2:18" s="117" customFormat="1" ht="20.25" customHeight="1">
      <c r="B36" s="438"/>
      <c r="C36" s="439"/>
      <c r="D36" s="439"/>
      <c r="E36" s="120"/>
      <c r="F36" s="120"/>
      <c r="G36" s="120"/>
      <c r="H36" s="402">
        <v>200</v>
      </c>
      <c r="I36" s="403">
        <v>4.9</v>
      </c>
      <c r="J36" s="121">
        <v>4.9</v>
      </c>
      <c r="K36" s="122">
        <v>6090</v>
      </c>
      <c r="L36" s="127"/>
      <c r="M36" s="128">
        <v>1569.96</v>
      </c>
      <c r="N36" s="125">
        <f>ROUND(M36*20%,2)+M36</f>
        <v>1883.95</v>
      </c>
      <c r="O36" s="84">
        <f t="shared" si="0"/>
        <v>2354.94</v>
      </c>
      <c r="P36" s="126">
        <f>ROUND(O36*O14,0)</f>
        <v>682933</v>
      </c>
      <c r="Q36" s="116"/>
      <c r="R36" s="116"/>
    </row>
    <row r="37" spans="2:16" ht="20.25" customHeight="1">
      <c r="B37" s="438"/>
      <c r="C37" s="439"/>
      <c r="D37" s="439"/>
      <c r="E37" s="75"/>
      <c r="F37" s="75"/>
      <c r="G37" s="75"/>
      <c r="H37" s="406">
        <v>250</v>
      </c>
      <c r="I37" s="407">
        <v>6.2</v>
      </c>
      <c r="J37" s="14">
        <v>6.2</v>
      </c>
      <c r="K37" s="15">
        <v>1200</v>
      </c>
      <c r="L37" s="65"/>
      <c r="M37" s="92">
        <v>528.49</v>
      </c>
      <c r="N37" s="84">
        <f t="shared" si="1"/>
        <v>634.19</v>
      </c>
      <c r="O37" s="84">
        <f t="shared" si="0"/>
        <v>792.74</v>
      </c>
      <c r="P37" s="80">
        <f>ROUND(O37*O14,0)</f>
        <v>229895</v>
      </c>
    </row>
    <row r="38" spans="2:16" ht="20.25" customHeight="1">
      <c r="B38" s="438"/>
      <c r="C38" s="439"/>
      <c r="D38" s="439"/>
      <c r="E38" s="75"/>
      <c r="F38" s="75"/>
      <c r="G38" s="75"/>
      <c r="H38" s="406">
        <v>250</v>
      </c>
      <c r="I38" s="407">
        <v>6.2</v>
      </c>
      <c r="J38" s="14">
        <v>6.2</v>
      </c>
      <c r="K38" s="15">
        <v>2000</v>
      </c>
      <c r="L38" s="65"/>
      <c r="M38" s="92">
        <v>843.06</v>
      </c>
      <c r="N38" s="84">
        <f t="shared" si="1"/>
        <v>1011.67</v>
      </c>
      <c r="O38" s="84">
        <f t="shared" si="0"/>
        <v>1264.59</v>
      </c>
      <c r="P38" s="80">
        <f>ROUND(O38*O14,0)</f>
        <v>366731</v>
      </c>
    </row>
    <row r="39" spans="2:16" ht="20.25" customHeight="1">
      <c r="B39" s="438"/>
      <c r="C39" s="439"/>
      <c r="D39" s="439"/>
      <c r="E39" s="75"/>
      <c r="F39" s="75"/>
      <c r="G39" s="75"/>
      <c r="H39" s="406">
        <v>250</v>
      </c>
      <c r="I39" s="407">
        <v>6.2</v>
      </c>
      <c r="J39" s="14">
        <v>6.2</v>
      </c>
      <c r="K39" s="15">
        <v>3000</v>
      </c>
      <c r="L39" s="65"/>
      <c r="M39" s="92">
        <v>1224.72</v>
      </c>
      <c r="N39" s="84">
        <f t="shared" si="1"/>
        <v>1469.66</v>
      </c>
      <c r="O39" s="84">
        <f t="shared" si="0"/>
        <v>1837.0800000000002</v>
      </c>
      <c r="P39" s="80">
        <f>ROUND(O39*O32,0)</f>
        <v>914498</v>
      </c>
    </row>
    <row r="40" spans="2:16" ht="20.25" customHeight="1">
      <c r="B40" s="438"/>
      <c r="C40" s="439"/>
      <c r="D40" s="439"/>
      <c r="E40" s="75"/>
      <c r="F40" s="75"/>
      <c r="G40" s="75"/>
      <c r="H40" s="406">
        <v>250</v>
      </c>
      <c r="I40" s="407">
        <v>6.2</v>
      </c>
      <c r="J40" s="14">
        <v>6.2</v>
      </c>
      <c r="K40" s="15">
        <v>4000</v>
      </c>
      <c r="L40" s="65"/>
      <c r="M40" s="92">
        <v>1598.66</v>
      </c>
      <c r="N40" s="84">
        <f t="shared" si="1"/>
        <v>1918.39</v>
      </c>
      <c r="O40" s="84">
        <f t="shared" si="0"/>
        <v>2397.9900000000002</v>
      </c>
      <c r="P40" s="80">
        <f>ROUND(O40*O14,0)</f>
        <v>695417</v>
      </c>
    </row>
    <row r="41" spans="2:18" s="117" customFormat="1" ht="20.25" customHeight="1">
      <c r="B41" s="438"/>
      <c r="C41" s="439"/>
      <c r="D41" s="439"/>
      <c r="E41" s="120"/>
      <c r="F41" s="120"/>
      <c r="G41" s="120"/>
      <c r="H41" s="402">
        <v>250</v>
      </c>
      <c r="I41" s="403">
        <v>6.2</v>
      </c>
      <c r="J41" s="121">
        <v>6.2</v>
      </c>
      <c r="K41" s="122">
        <v>6130</v>
      </c>
      <c r="L41" s="123"/>
      <c r="M41" s="124">
        <v>2419.8</v>
      </c>
      <c r="N41" s="125">
        <f t="shared" si="1"/>
        <v>2903.76</v>
      </c>
      <c r="O41" s="84">
        <f t="shared" si="0"/>
        <v>3629.7000000000003</v>
      </c>
      <c r="P41" s="126">
        <f>ROUND(O41*O14,0)</f>
        <v>1052613</v>
      </c>
      <c r="Q41" s="116"/>
      <c r="R41" s="116"/>
    </row>
    <row r="42" spans="2:16" ht="20.25" customHeight="1">
      <c r="B42" s="438"/>
      <c r="C42" s="439"/>
      <c r="D42" s="439"/>
      <c r="E42" s="75"/>
      <c r="F42" s="75"/>
      <c r="G42" s="75"/>
      <c r="H42" s="406">
        <v>315</v>
      </c>
      <c r="I42" s="407">
        <v>7.7</v>
      </c>
      <c r="J42" s="14">
        <v>7.7</v>
      </c>
      <c r="K42" s="15">
        <v>1200</v>
      </c>
      <c r="L42" s="65"/>
      <c r="M42" s="92">
        <v>781.35</v>
      </c>
      <c r="N42" s="84">
        <f t="shared" si="1"/>
        <v>937.62</v>
      </c>
      <c r="O42" s="84">
        <f t="shared" si="0"/>
        <v>1172.03</v>
      </c>
      <c r="P42" s="80">
        <f>ROUND(O42*O14,0)</f>
        <v>339889</v>
      </c>
    </row>
    <row r="43" spans="2:16" ht="20.25" customHeight="1">
      <c r="B43" s="438"/>
      <c r="C43" s="439"/>
      <c r="D43" s="439"/>
      <c r="E43" s="75"/>
      <c r="F43" s="75"/>
      <c r="G43" s="75"/>
      <c r="H43" s="406">
        <v>315</v>
      </c>
      <c r="I43" s="407">
        <v>7.7</v>
      </c>
      <c r="J43" s="14">
        <v>7.7</v>
      </c>
      <c r="K43" s="15">
        <v>2000</v>
      </c>
      <c r="L43" s="65"/>
      <c r="M43" s="92">
        <v>1246.48</v>
      </c>
      <c r="N43" s="84">
        <f t="shared" si="1"/>
        <v>1495.78</v>
      </c>
      <c r="O43" s="84">
        <f t="shared" si="0"/>
        <v>1869.73</v>
      </c>
      <c r="P43" s="80">
        <f>ROUND(O43*O14,0)</f>
        <v>542222</v>
      </c>
    </row>
    <row r="44" spans="2:16" ht="20.25" customHeight="1">
      <c r="B44" s="438"/>
      <c r="C44" s="439"/>
      <c r="D44" s="439"/>
      <c r="E44" s="75"/>
      <c r="F44" s="75"/>
      <c r="G44" s="75"/>
      <c r="H44" s="406">
        <v>315</v>
      </c>
      <c r="I44" s="407">
        <v>7.7</v>
      </c>
      <c r="J44" s="14">
        <v>7.7</v>
      </c>
      <c r="K44" s="15">
        <v>3000</v>
      </c>
      <c r="L44" s="65"/>
      <c r="M44" s="92">
        <v>1810.79</v>
      </c>
      <c r="N44" s="84">
        <f t="shared" si="1"/>
        <v>2172.95</v>
      </c>
      <c r="O44" s="84">
        <f t="shared" si="0"/>
        <v>2716.1899999999996</v>
      </c>
      <c r="P44" s="80">
        <f>ROUND(O44*O14,0)</f>
        <v>787695</v>
      </c>
    </row>
    <row r="45" spans="2:18" s="117" customFormat="1" ht="20.25" customHeight="1">
      <c r="B45" s="438"/>
      <c r="C45" s="439"/>
      <c r="D45" s="439"/>
      <c r="E45" s="120"/>
      <c r="F45" s="120"/>
      <c r="G45" s="120"/>
      <c r="H45" s="402">
        <v>315</v>
      </c>
      <c r="I45" s="403">
        <v>7.7</v>
      </c>
      <c r="J45" s="121">
        <v>7.7</v>
      </c>
      <c r="K45" s="122">
        <v>6140</v>
      </c>
      <c r="L45" s="123"/>
      <c r="M45" s="124">
        <v>3583.53</v>
      </c>
      <c r="N45" s="125">
        <f t="shared" si="1"/>
        <v>4300.24</v>
      </c>
      <c r="O45" s="84">
        <f t="shared" si="0"/>
        <v>5375.299999999999</v>
      </c>
      <c r="P45" s="126">
        <f>ROUND(O45*O14,0)</f>
        <v>1558837</v>
      </c>
      <c r="Q45" s="116"/>
      <c r="R45" s="116"/>
    </row>
    <row r="46" spans="2:16" ht="20.25" customHeight="1">
      <c r="B46" s="438"/>
      <c r="C46" s="439"/>
      <c r="D46" s="439"/>
      <c r="E46" s="75"/>
      <c r="F46" s="75"/>
      <c r="G46" s="75"/>
      <c r="H46" s="406">
        <v>400</v>
      </c>
      <c r="I46" s="407">
        <v>9.8</v>
      </c>
      <c r="J46" s="14">
        <v>9.8</v>
      </c>
      <c r="K46" s="15">
        <v>1200</v>
      </c>
      <c r="L46" s="65"/>
      <c r="M46" s="92">
        <v>1381.69</v>
      </c>
      <c r="N46" s="84">
        <f t="shared" si="1"/>
        <v>1658.03</v>
      </c>
      <c r="O46" s="84">
        <f t="shared" si="0"/>
        <v>2072.54</v>
      </c>
      <c r="P46" s="80">
        <f>ROUND(O46*O14,0)</f>
        <v>601037</v>
      </c>
    </row>
    <row r="47" spans="2:16" ht="20.25" customHeight="1">
      <c r="B47" s="438"/>
      <c r="C47" s="439"/>
      <c r="D47" s="439"/>
      <c r="E47" s="75"/>
      <c r="F47" s="75"/>
      <c r="G47" s="75"/>
      <c r="H47" s="406">
        <v>400</v>
      </c>
      <c r="I47" s="407">
        <v>9.8</v>
      </c>
      <c r="J47" s="14">
        <v>9.8</v>
      </c>
      <c r="K47" s="15">
        <v>2000</v>
      </c>
      <c r="L47" s="65"/>
      <c r="M47" s="92">
        <v>2204.15</v>
      </c>
      <c r="N47" s="84">
        <f t="shared" si="1"/>
        <v>2644.98</v>
      </c>
      <c r="O47" s="84">
        <f t="shared" si="0"/>
        <v>3306.23</v>
      </c>
      <c r="P47" s="80">
        <f>ROUND(O47*O14,0)</f>
        <v>958807</v>
      </c>
    </row>
    <row r="48" spans="2:16" ht="20.25" customHeight="1">
      <c r="B48" s="438"/>
      <c r="C48" s="439"/>
      <c r="D48" s="439"/>
      <c r="E48" s="75"/>
      <c r="F48" s="75"/>
      <c r="G48" s="75"/>
      <c r="H48" s="406">
        <v>400</v>
      </c>
      <c r="I48" s="407">
        <v>9.8</v>
      </c>
      <c r="J48" s="14">
        <v>9.8</v>
      </c>
      <c r="K48" s="15">
        <v>3000</v>
      </c>
      <c r="L48" s="65"/>
      <c r="M48" s="92">
        <v>3201.99</v>
      </c>
      <c r="N48" s="84">
        <f t="shared" si="1"/>
        <v>3842.39</v>
      </c>
      <c r="O48" s="84">
        <f t="shared" si="0"/>
        <v>4802.99</v>
      </c>
      <c r="P48" s="80">
        <f>ROUND(O48*O14,0)</f>
        <v>1392867</v>
      </c>
    </row>
    <row r="49" spans="2:18" s="117" customFormat="1" ht="20.25" customHeight="1">
      <c r="B49" s="438"/>
      <c r="C49" s="439"/>
      <c r="D49" s="439"/>
      <c r="E49" s="120"/>
      <c r="F49" s="120"/>
      <c r="G49" s="120"/>
      <c r="H49" s="402">
        <v>400</v>
      </c>
      <c r="I49" s="403">
        <v>9.8</v>
      </c>
      <c r="J49" s="121">
        <v>9.8</v>
      </c>
      <c r="K49" s="122">
        <v>6150</v>
      </c>
      <c r="L49" s="123"/>
      <c r="M49" s="124">
        <v>6346.68</v>
      </c>
      <c r="N49" s="125">
        <f t="shared" si="1"/>
        <v>7616.02</v>
      </c>
      <c r="O49" s="84">
        <f t="shared" si="0"/>
        <v>9520.03</v>
      </c>
      <c r="P49" s="126">
        <f>ROUND(O49*O14,0)</f>
        <v>2760809</v>
      </c>
      <c r="Q49" s="116"/>
      <c r="R49" s="116"/>
    </row>
    <row r="50" spans="2:18" s="117" customFormat="1" ht="20.25" customHeight="1" thickBot="1">
      <c r="B50" s="440"/>
      <c r="C50" s="441"/>
      <c r="D50" s="441"/>
      <c r="E50" s="129"/>
      <c r="F50" s="129"/>
      <c r="G50" s="129"/>
      <c r="H50" s="404">
        <v>500</v>
      </c>
      <c r="I50" s="405">
        <v>12.3</v>
      </c>
      <c r="J50" s="130">
        <v>12.3</v>
      </c>
      <c r="K50" s="131">
        <v>6160</v>
      </c>
      <c r="L50" s="132"/>
      <c r="M50" s="133">
        <v>10132.74</v>
      </c>
      <c r="N50" s="134">
        <f t="shared" si="1"/>
        <v>12159.289999999999</v>
      </c>
      <c r="O50" s="91">
        <f t="shared" si="0"/>
        <v>15199.109999999999</v>
      </c>
      <c r="P50" s="135">
        <f>ROUND(O50*O14,0)</f>
        <v>4407742</v>
      </c>
      <c r="Q50" s="116"/>
      <c r="R50" s="116"/>
    </row>
    <row r="51" spans="2:13" ht="20.25" customHeight="1">
      <c r="B51" s="38" t="s">
        <v>0</v>
      </c>
      <c r="C51" s="37"/>
      <c r="D51" s="37"/>
      <c r="E51" s="37"/>
      <c r="F51" s="37"/>
      <c r="G51" s="37"/>
      <c r="H51" s="37"/>
      <c r="I51" s="37"/>
      <c r="J51" s="37"/>
      <c r="K51" s="6"/>
      <c r="L51" s="6"/>
      <c r="M51" s="6"/>
    </row>
    <row r="52" spans="2:13" ht="20.25" customHeight="1">
      <c r="B52" s="38" t="s">
        <v>1</v>
      </c>
      <c r="C52" s="37"/>
      <c r="D52" s="37"/>
      <c r="E52" s="37"/>
      <c r="F52" s="37"/>
      <c r="G52" s="37"/>
      <c r="H52" s="37"/>
      <c r="I52" s="37"/>
      <c r="J52" s="37"/>
      <c r="K52" s="6"/>
      <c r="L52" s="6"/>
      <c r="M52" s="6"/>
    </row>
    <row r="53" spans="4:13" ht="15.75" customHeight="1">
      <c r="D53" s="1"/>
      <c r="E53" s="1"/>
      <c r="F53" s="1"/>
      <c r="G53" s="1"/>
      <c r="K53" s="6"/>
      <c r="L53" s="6"/>
      <c r="M53" s="6"/>
    </row>
    <row r="54" spans="2:18" s="16" customFormat="1" ht="28.5" customHeight="1" thickBot="1">
      <c r="B54" s="430" t="s">
        <v>94</v>
      </c>
      <c r="C54" s="430"/>
      <c r="D54" s="430"/>
      <c r="E54" s="430"/>
      <c r="F54" s="430"/>
      <c r="G54" s="430"/>
      <c r="H54" s="430"/>
      <c r="I54" s="430"/>
      <c r="J54" s="430"/>
      <c r="K54" s="430"/>
      <c r="L54" s="55"/>
      <c r="M54" s="50" t="s">
        <v>105</v>
      </c>
      <c r="N54" s="19"/>
      <c r="O54" s="19"/>
      <c r="P54"/>
      <c r="Q54"/>
      <c r="R54"/>
    </row>
    <row r="55" spans="2:18" s="16" customFormat="1" ht="24.75" customHeight="1" thickBot="1">
      <c r="B55" s="425" t="s">
        <v>100</v>
      </c>
      <c r="C55" s="426"/>
      <c r="D55" s="427"/>
      <c r="E55" s="103"/>
      <c r="F55" s="103"/>
      <c r="G55" s="104"/>
      <c r="H55" s="20"/>
      <c r="I55" s="425" t="s">
        <v>101</v>
      </c>
      <c r="J55" s="426"/>
      <c r="K55" s="426"/>
      <c r="L55" s="427"/>
      <c r="M55" s="427"/>
      <c r="N55" s="102"/>
      <c r="O55" s="103"/>
      <c r="P55" s="104"/>
      <c r="Q55"/>
      <c r="R55"/>
    </row>
    <row r="56" spans="2:20" s="16" customFormat="1" ht="69" customHeight="1" thickBot="1">
      <c r="B56" s="423"/>
      <c r="C56" s="26" t="s">
        <v>2</v>
      </c>
      <c r="D56" s="82" t="s">
        <v>103</v>
      </c>
      <c r="E56" s="78" t="s">
        <v>110</v>
      </c>
      <c r="F56" s="78" t="s">
        <v>130</v>
      </c>
      <c r="G56" s="144" t="s">
        <v>120</v>
      </c>
      <c r="H56" s="21"/>
      <c r="I56" s="408"/>
      <c r="J56" s="409"/>
      <c r="K56" s="85" t="s">
        <v>2</v>
      </c>
      <c r="L56" s="87"/>
      <c r="M56" s="98" t="s">
        <v>103</v>
      </c>
      <c r="N56" s="78" t="s">
        <v>110</v>
      </c>
      <c r="O56" s="78" t="s">
        <v>130</v>
      </c>
      <c r="P56" s="144" t="s">
        <v>120</v>
      </c>
      <c r="Q56"/>
      <c r="R56"/>
      <c r="T56" s="357"/>
    </row>
    <row r="57" spans="1:18" s="137" customFormat="1" ht="18" customHeight="1" thickBot="1">
      <c r="A57" s="140"/>
      <c r="B57" s="423"/>
      <c r="C57" s="158" t="s">
        <v>3</v>
      </c>
      <c r="D57" s="159">
        <v>119.91</v>
      </c>
      <c r="E57" s="160">
        <f>ROUND(D57*20%,2)+D57</f>
        <v>143.89</v>
      </c>
      <c r="F57" s="160">
        <f>ROUND(E57*$O$12,2)+E57</f>
        <v>179.85999999999999</v>
      </c>
      <c r="G57" s="161">
        <v>52200</v>
      </c>
      <c r="H57"/>
      <c r="I57" s="410"/>
      <c r="J57" s="411"/>
      <c r="K57" s="158" t="s">
        <v>4</v>
      </c>
      <c r="L57" s="162"/>
      <c r="M57" s="163">
        <v>104.74</v>
      </c>
      <c r="N57" s="160">
        <f>ROUND(M57*20%,2)+M57</f>
        <v>125.69</v>
      </c>
      <c r="O57" s="160">
        <f>ROUND(N57*$O$12,2)+N57</f>
        <v>157.11</v>
      </c>
      <c r="P57" s="161">
        <v>45600</v>
      </c>
      <c r="Q57" s="138"/>
      <c r="R57" s="138"/>
    </row>
    <row r="58" spans="2:18" s="16" customFormat="1" ht="18" customHeight="1" thickBot="1">
      <c r="B58" s="423"/>
      <c r="C58" s="158" t="s">
        <v>5</v>
      </c>
      <c r="D58" s="159">
        <v>217.4</v>
      </c>
      <c r="E58" s="160">
        <f aca="true" t="shared" si="2" ref="E58:E84">ROUND(D58*20%,2)+D58</f>
        <v>260.88</v>
      </c>
      <c r="F58" s="160">
        <f aca="true" t="shared" si="3" ref="F58:F84">ROUND(E58*$O$12,2)+E58</f>
        <v>326.1</v>
      </c>
      <c r="G58" s="161">
        <v>94800</v>
      </c>
      <c r="H58"/>
      <c r="I58" s="410"/>
      <c r="J58" s="411"/>
      <c r="K58" s="158" t="s">
        <v>6</v>
      </c>
      <c r="L58" s="162"/>
      <c r="M58" s="164">
        <v>202</v>
      </c>
      <c r="N58" s="155">
        <f aca="true" t="shared" si="4" ref="N58:N83">ROUND(M58*20%,2)+M58</f>
        <v>242.4</v>
      </c>
      <c r="O58" s="160">
        <f aca="true" t="shared" si="5" ref="O58:O83">ROUND(N58*$O$12,2)+N58</f>
        <v>303</v>
      </c>
      <c r="P58" s="156">
        <v>87900</v>
      </c>
      <c r="Q58"/>
      <c r="R58"/>
    </row>
    <row r="59" spans="1:18" s="137" customFormat="1" ht="18" customHeight="1" thickBot="1">
      <c r="A59" s="140"/>
      <c r="B59" s="423"/>
      <c r="C59" s="158" t="s">
        <v>7</v>
      </c>
      <c r="D59" s="159">
        <v>297.63</v>
      </c>
      <c r="E59" s="160">
        <f t="shared" si="2"/>
        <v>357.15999999999997</v>
      </c>
      <c r="F59" s="160">
        <f t="shared" si="3"/>
        <v>446.45</v>
      </c>
      <c r="G59" s="161">
        <v>129600</v>
      </c>
      <c r="H59"/>
      <c r="I59" s="410"/>
      <c r="J59" s="411"/>
      <c r="K59" s="158" t="s">
        <v>8</v>
      </c>
      <c r="L59" s="162"/>
      <c r="M59" s="164">
        <v>242.18</v>
      </c>
      <c r="N59" s="155">
        <f t="shared" si="4"/>
        <v>290.62</v>
      </c>
      <c r="O59" s="160">
        <f t="shared" si="5"/>
        <v>363.28</v>
      </c>
      <c r="P59" s="156">
        <v>105600</v>
      </c>
      <c r="Q59" s="138"/>
      <c r="R59" s="138"/>
    </row>
    <row r="60" spans="2:18" s="16" customFormat="1" ht="18" customHeight="1" thickBot="1">
      <c r="B60" s="423"/>
      <c r="C60" s="22" t="s">
        <v>9</v>
      </c>
      <c r="D60" s="52">
        <v>474.58</v>
      </c>
      <c r="E60" s="99">
        <f t="shared" si="2"/>
        <v>569.5</v>
      </c>
      <c r="F60" s="169">
        <f t="shared" si="3"/>
        <v>711.88</v>
      </c>
      <c r="G60" s="101">
        <f>ROUND(F60*O14,0)</f>
        <v>206445</v>
      </c>
      <c r="H60" s="21"/>
      <c r="I60" s="410"/>
      <c r="J60" s="411"/>
      <c r="K60" s="22" t="s">
        <v>10</v>
      </c>
      <c r="L60" s="62"/>
      <c r="M60" s="83">
        <v>444.92</v>
      </c>
      <c r="N60" s="84">
        <f t="shared" si="4"/>
        <v>533.9</v>
      </c>
      <c r="O60" s="169">
        <f t="shared" si="5"/>
        <v>667.38</v>
      </c>
      <c r="P60" s="80">
        <f>ROUND(O60*O14,0)</f>
        <v>193540</v>
      </c>
      <c r="Q60"/>
      <c r="R60"/>
    </row>
    <row r="61" spans="2:18" s="16" customFormat="1" ht="18" customHeight="1" thickBot="1">
      <c r="B61" s="423"/>
      <c r="C61" s="22" t="s">
        <v>11</v>
      </c>
      <c r="D61" s="52">
        <v>522.03</v>
      </c>
      <c r="E61" s="99">
        <f t="shared" si="2"/>
        <v>626.4399999999999</v>
      </c>
      <c r="F61" s="169">
        <f t="shared" si="3"/>
        <v>783.05</v>
      </c>
      <c r="G61" s="101">
        <f>ROUND(F61*O14,0)</f>
        <v>227085</v>
      </c>
      <c r="H61" s="21"/>
      <c r="I61" s="410"/>
      <c r="J61" s="411"/>
      <c r="K61" s="22" t="s">
        <v>12</v>
      </c>
      <c r="L61" s="62"/>
      <c r="M61" s="83">
        <v>569.49</v>
      </c>
      <c r="N61" s="84">
        <f t="shared" si="4"/>
        <v>683.39</v>
      </c>
      <c r="O61" s="169">
        <f t="shared" si="5"/>
        <v>854.24</v>
      </c>
      <c r="P61" s="80">
        <f>ROUND(O61*O14,0)</f>
        <v>247730</v>
      </c>
      <c r="Q61"/>
      <c r="R61"/>
    </row>
    <row r="62" spans="2:18" s="16" customFormat="1" ht="18" customHeight="1" thickBot="1">
      <c r="B62" s="423"/>
      <c r="C62" s="22" t="s">
        <v>13</v>
      </c>
      <c r="D62" s="52">
        <v>605.08</v>
      </c>
      <c r="E62" s="99">
        <f t="shared" si="2"/>
        <v>726.1</v>
      </c>
      <c r="F62" s="169">
        <f t="shared" si="3"/>
        <v>907.63</v>
      </c>
      <c r="G62" s="101">
        <f>ROUND(F62*O14,0)</f>
        <v>263213</v>
      </c>
      <c r="H62" s="21"/>
      <c r="I62" s="410"/>
      <c r="J62" s="411"/>
      <c r="K62" s="22" t="s">
        <v>14</v>
      </c>
      <c r="L62" s="62"/>
      <c r="M62" s="83">
        <v>622.88</v>
      </c>
      <c r="N62" s="84">
        <f t="shared" si="4"/>
        <v>747.46</v>
      </c>
      <c r="O62" s="169">
        <f t="shared" si="5"/>
        <v>934.33</v>
      </c>
      <c r="P62" s="80">
        <f>ROUND(O62*O14,0)</f>
        <v>270956</v>
      </c>
      <c r="Q62"/>
      <c r="R62"/>
    </row>
    <row r="63" spans="2:18" s="16" customFormat="1" ht="18" customHeight="1" thickBot="1">
      <c r="B63" s="423"/>
      <c r="C63" s="22" t="s">
        <v>15</v>
      </c>
      <c r="D63" s="52">
        <v>800.85</v>
      </c>
      <c r="E63" s="99">
        <f t="shared" si="2"/>
        <v>961.02</v>
      </c>
      <c r="F63" s="169">
        <f t="shared" si="3"/>
        <v>1201.28</v>
      </c>
      <c r="G63" s="101">
        <f>ROUND(F63*O14,0)</f>
        <v>348371</v>
      </c>
      <c r="H63" s="21"/>
      <c r="I63" s="410"/>
      <c r="J63" s="411"/>
      <c r="K63" s="22" t="s">
        <v>16</v>
      </c>
      <c r="L63" s="62"/>
      <c r="M63" s="83">
        <v>800.85</v>
      </c>
      <c r="N63" s="84">
        <f t="shared" si="4"/>
        <v>961.02</v>
      </c>
      <c r="O63" s="169">
        <f t="shared" si="5"/>
        <v>1201.28</v>
      </c>
      <c r="P63" s="80">
        <f>ROUND(O63*O14,0)</f>
        <v>348371</v>
      </c>
      <c r="Q63"/>
      <c r="R63"/>
    </row>
    <row r="64" spans="2:18" s="16" customFormat="1" ht="18" customHeight="1" thickBot="1">
      <c r="B64" s="423"/>
      <c r="C64" s="22" t="s">
        <v>17</v>
      </c>
      <c r="D64" s="52">
        <v>1156.78</v>
      </c>
      <c r="E64" s="99">
        <f t="shared" si="2"/>
        <v>1388.1399999999999</v>
      </c>
      <c r="F64" s="169">
        <f t="shared" si="3"/>
        <v>1735.1799999999998</v>
      </c>
      <c r="G64" s="101">
        <f>ROUND(F64*O14,0)</f>
        <v>503202</v>
      </c>
      <c r="H64" s="21"/>
      <c r="I64" s="410"/>
      <c r="J64" s="411"/>
      <c r="K64" s="22" t="s">
        <v>18</v>
      </c>
      <c r="L64" s="62"/>
      <c r="M64" s="83">
        <v>1038.14</v>
      </c>
      <c r="N64" s="84">
        <f t="shared" si="4"/>
        <v>1245.77</v>
      </c>
      <c r="O64" s="169">
        <f t="shared" si="5"/>
        <v>1557.21</v>
      </c>
      <c r="P64" s="80">
        <f>ROUND(O64*O14,0)</f>
        <v>451591</v>
      </c>
      <c r="Q64"/>
      <c r="R64"/>
    </row>
    <row r="65" spans="2:18" s="16" customFormat="1" ht="18" customHeight="1" thickBot="1">
      <c r="B65" s="423"/>
      <c r="C65" s="22" t="s">
        <v>19</v>
      </c>
      <c r="D65" s="52">
        <v>1423.73</v>
      </c>
      <c r="E65" s="99">
        <f t="shared" si="2"/>
        <v>1708.48</v>
      </c>
      <c r="F65" s="169">
        <f t="shared" si="3"/>
        <v>2135.6</v>
      </c>
      <c r="G65" s="101">
        <f>ROUND(F65*O14,0)</f>
        <v>619324</v>
      </c>
      <c r="H65" s="21"/>
      <c r="I65" s="410"/>
      <c r="J65" s="411"/>
      <c r="K65" s="22" t="s">
        <v>20</v>
      </c>
      <c r="L65" s="62"/>
      <c r="M65" s="83">
        <v>1186.44</v>
      </c>
      <c r="N65" s="84">
        <f t="shared" si="4"/>
        <v>1423.73</v>
      </c>
      <c r="O65" s="169">
        <f t="shared" si="5"/>
        <v>1779.66</v>
      </c>
      <c r="P65" s="80">
        <f>ROUND(O65*O14,0)</f>
        <v>516101</v>
      </c>
      <c r="Q65"/>
      <c r="R65"/>
    </row>
    <row r="66" spans="2:18" s="16" customFormat="1" ht="18" customHeight="1" thickBot="1">
      <c r="B66" s="423"/>
      <c r="C66" s="22" t="s">
        <v>21</v>
      </c>
      <c r="D66" s="52">
        <v>1453.39</v>
      </c>
      <c r="E66" s="99">
        <f t="shared" si="2"/>
        <v>1744.0700000000002</v>
      </c>
      <c r="F66" s="169">
        <f t="shared" si="3"/>
        <v>2180.09</v>
      </c>
      <c r="G66" s="101">
        <f>ROUND(F66*O14,0)</f>
        <v>632226</v>
      </c>
      <c r="H66" s="21"/>
      <c r="I66" s="410"/>
      <c r="J66" s="411"/>
      <c r="K66" s="22" t="s">
        <v>22</v>
      </c>
      <c r="L66" s="62"/>
      <c r="M66" s="83">
        <v>1453.99</v>
      </c>
      <c r="N66" s="84">
        <f t="shared" si="4"/>
        <v>1744.79</v>
      </c>
      <c r="O66" s="169">
        <f t="shared" si="5"/>
        <v>2180.99</v>
      </c>
      <c r="P66" s="80">
        <f>ROUND(O66*O14,0)</f>
        <v>632487</v>
      </c>
      <c r="Q66"/>
      <c r="R66"/>
    </row>
    <row r="67" spans="2:18" s="16" customFormat="1" ht="18" customHeight="1" thickBot="1">
      <c r="B67" s="423"/>
      <c r="C67" s="22" t="s">
        <v>23</v>
      </c>
      <c r="D67" s="52">
        <v>1583.05</v>
      </c>
      <c r="E67" s="99">
        <f t="shared" si="2"/>
        <v>1899.6599999999999</v>
      </c>
      <c r="F67" s="169">
        <f t="shared" si="3"/>
        <v>2374.58</v>
      </c>
      <c r="G67" s="101">
        <f>ROUND(F67*O14,0)</f>
        <v>688628</v>
      </c>
      <c r="H67" s="21"/>
      <c r="I67" s="410"/>
      <c r="J67" s="411"/>
      <c r="K67" s="22" t="s">
        <v>24</v>
      </c>
      <c r="L67" s="62"/>
      <c r="M67" s="83">
        <v>1512.71</v>
      </c>
      <c r="N67" s="84">
        <f t="shared" si="4"/>
        <v>1815.25</v>
      </c>
      <c r="O67" s="169">
        <f t="shared" si="5"/>
        <v>2269.06</v>
      </c>
      <c r="P67" s="80">
        <f>ROUND(O67*O14,0)</f>
        <v>658027</v>
      </c>
      <c r="Q67"/>
      <c r="R67"/>
    </row>
    <row r="68" spans="2:18" s="16" customFormat="1" ht="18" customHeight="1" thickBot="1">
      <c r="B68" s="423"/>
      <c r="C68" s="22" t="s">
        <v>25</v>
      </c>
      <c r="D68" s="52">
        <v>1572.03</v>
      </c>
      <c r="E68" s="99">
        <f t="shared" si="2"/>
        <v>1886.44</v>
      </c>
      <c r="F68" s="169">
        <f t="shared" si="3"/>
        <v>2358.05</v>
      </c>
      <c r="G68" s="101">
        <f>ROUND(F68*O14,0)</f>
        <v>683835</v>
      </c>
      <c r="H68" s="21"/>
      <c r="I68" s="410"/>
      <c r="J68" s="411"/>
      <c r="K68" s="22" t="s">
        <v>26</v>
      </c>
      <c r="L68" s="62"/>
      <c r="M68" s="83">
        <v>1601.69</v>
      </c>
      <c r="N68" s="84">
        <f t="shared" si="4"/>
        <v>1922.03</v>
      </c>
      <c r="O68" s="169">
        <f t="shared" si="5"/>
        <v>2402.54</v>
      </c>
      <c r="P68" s="80">
        <f>ROUND(O68*O14,0)</f>
        <v>696737</v>
      </c>
      <c r="Q68"/>
      <c r="R68"/>
    </row>
    <row r="69" spans="2:18" s="16" customFormat="1" ht="18" customHeight="1" thickBot="1">
      <c r="B69" s="423"/>
      <c r="C69" s="22" t="s">
        <v>27</v>
      </c>
      <c r="D69" s="52">
        <v>1957.63</v>
      </c>
      <c r="E69" s="99">
        <f t="shared" si="2"/>
        <v>2349.16</v>
      </c>
      <c r="F69" s="169">
        <f t="shared" si="3"/>
        <v>2936.45</v>
      </c>
      <c r="G69" s="101">
        <f>ROUND(F69*O14,0)</f>
        <v>851571</v>
      </c>
      <c r="H69" s="21"/>
      <c r="I69" s="410"/>
      <c r="J69" s="411"/>
      <c r="K69" s="22" t="s">
        <v>28</v>
      </c>
      <c r="L69" s="62"/>
      <c r="M69" s="83">
        <v>2076.27</v>
      </c>
      <c r="N69" s="84">
        <f t="shared" si="4"/>
        <v>2491.52</v>
      </c>
      <c r="O69" s="169">
        <f t="shared" si="5"/>
        <v>3114.4</v>
      </c>
      <c r="P69" s="80">
        <f>ROUND(O69*O14,0)</f>
        <v>903176</v>
      </c>
      <c r="Q69"/>
      <c r="R69"/>
    </row>
    <row r="70" spans="2:18" s="16" customFormat="1" ht="18" customHeight="1" thickBot="1">
      <c r="B70" s="423"/>
      <c r="C70" s="22" t="s">
        <v>29</v>
      </c>
      <c r="D70" s="52">
        <v>2016.95</v>
      </c>
      <c r="E70" s="99">
        <f t="shared" si="2"/>
        <v>2420.34</v>
      </c>
      <c r="F70" s="169">
        <f t="shared" si="3"/>
        <v>3025.4300000000003</v>
      </c>
      <c r="G70" s="101">
        <f>ROUND(F70*O14,0)</f>
        <v>877375</v>
      </c>
      <c r="H70" s="21"/>
      <c r="I70" s="410"/>
      <c r="J70" s="411"/>
      <c r="K70" s="22" t="s">
        <v>30</v>
      </c>
      <c r="L70" s="62"/>
      <c r="M70" s="83">
        <v>2105.93</v>
      </c>
      <c r="N70" s="84">
        <f t="shared" si="4"/>
        <v>2527.12</v>
      </c>
      <c r="O70" s="169">
        <f t="shared" si="5"/>
        <v>3158.8999999999996</v>
      </c>
      <c r="P70" s="80">
        <f>ROUND(O70*O14,0)</f>
        <v>916081</v>
      </c>
      <c r="Q70"/>
      <c r="R70"/>
    </row>
    <row r="71" spans="2:18" s="16" customFormat="1" ht="18" customHeight="1" thickBot="1">
      <c r="B71" s="423"/>
      <c r="C71" s="22" t="s">
        <v>31</v>
      </c>
      <c r="D71" s="52">
        <v>3381.36</v>
      </c>
      <c r="E71" s="99">
        <f t="shared" si="2"/>
        <v>4057.63</v>
      </c>
      <c r="F71" s="169">
        <f t="shared" si="3"/>
        <v>5072.04</v>
      </c>
      <c r="G71" s="101">
        <f>ROUND(F71*O14,0)</f>
        <v>1470892</v>
      </c>
      <c r="H71" s="21"/>
      <c r="I71" s="410"/>
      <c r="J71" s="411"/>
      <c r="K71" s="22" t="s">
        <v>32</v>
      </c>
      <c r="L71" s="62"/>
      <c r="M71" s="83">
        <v>3262.71</v>
      </c>
      <c r="N71" s="84">
        <f t="shared" si="4"/>
        <v>3915.25</v>
      </c>
      <c r="O71" s="169">
        <f t="shared" si="5"/>
        <v>4894.0599999999995</v>
      </c>
      <c r="P71" s="80">
        <f>ROUND(O71*O14,0)</f>
        <v>1419277</v>
      </c>
      <c r="Q71"/>
      <c r="R71"/>
    </row>
    <row r="72" spans="2:18" s="16" customFormat="1" ht="18" customHeight="1" thickBot="1">
      <c r="B72" s="423"/>
      <c r="C72" s="22" t="s">
        <v>33</v>
      </c>
      <c r="D72" s="52">
        <v>3796.61</v>
      </c>
      <c r="E72" s="99">
        <f t="shared" si="2"/>
        <v>4555.93</v>
      </c>
      <c r="F72" s="169">
        <f t="shared" si="3"/>
        <v>5694.91</v>
      </c>
      <c r="G72" s="101">
        <f>ROUND(F72*O14,0)</f>
        <v>1651524</v>
      </c>
      <c r="H72" s="21"/>
      <c r="I72" s="410"/>
      <c r="J72" s="411"/>
      <c r="K72" s="22" t="s">
        <v>34</v>
      </c>
      <c r="L72" s="62"/>
      <c r="M72" s="83">
        <v>3737.29</v>
      </c>
      <c r="N72" s="84">
        <f t="shared" si="4"/>
        <v>4484.75</v>
      </c>
      <c r="O72" s="169">
        <f t="shared" si="5"/>
        <v>5605.9400000000005</v>
      </c>
      <c r="P72" s="80">
        <f>ROUND(O72*O14,0)</f>
        <v>1625723</v>
      </c>
      <c r="Q72"/>
      <c r="R72"/>
    </row>
    <row r="73" spans="2:18" s="16" customFormat="1" ht="18" customHeight="1" thickBot="1">
      <c r="B73" s="423"/>
      <c r="C73" s="22" t="s">
        <v>35</v>
      </c>
      <c r="D73" s="52"/>
      <c r="E73" s="99">
        <f t="shared" si="2"/>
        <v>0</v>
      </c>
      <c r="F73" s="169">
        <f t="shared" si="3"/>
        <v>0</v>
      </c>
      <c r="G73" s="101">
        <f>ROUND(F73*O14,0)</f>
        <v>0</v>
      </c>
      <c r="H73" s="21"/>
      <c r="I73" s="410"/>
      <c r="J73" s="411"/>
      <c r="K73" s="22" t="s">
        <v>36</v>
      </c>
      <c r="L73" s="62"/>
      <c r="M73" s="83">
        <v>3796.61</v>
      </c>
      <c r="N73" s="84">
        <f t="shared" si="4"/>
        <v>4555.93</v>
      </c>
      <c r="O73" s="169">
        <f t="shared" si="5"/>
        <v>5694.91</v>
      </c>
      <c r="P73" s="80">
        <f>ROUND(O73*O14,0)</f>
        <v>1651524</v>
      </c>
      <c r="Q73"/>
      <c r="R73"/>
    </row>
    <row r="74" spans="2:18" s="16" customFormat="1" ht="18" customHeight="1" thickBot="1">
      <c r="B74" s="423"/>
      <c r="C74" s="22" t="s">
        <v>37</v>
      </c>
      <c r="D74" s="52"/>
      <c r="E74" s="99">
        <f t="shared" si="2"/>
        <v>0</v>
      </c>
      <c r="F74" s="169">
        <f t="shared" si="3"/>
        <v>0</v>
      </c>
      <c r="G74" s="101">
        <f>ROUND(F74*O14,0)</f>
        <v>0</v>
      </c>
      <c r="H74" s="21"/>
      <c r="I74" s="410"/>
      <c r="J74" s="411"/>
      <c r="K74" s="22" t="s">
        <v>38</v>
      </c>
      <c r="L74" s="62"/>
      <c r="M74" s="83">
        <v>5635.59</v>
      </c>
      <c r="N74" s="84">
        <f t="shared" si="4"/>
        <v>6762.71</v>
      </c>
      <c r="O74" s="169">
        <f t="shared" si="5"/>
        <v>8453.39</v>
      </c>
      <c r="P74" s="80">
        <f>ROUND(O74*O14,0)</f>
        <v>2451483</v>
      </c>
      <c r="Q74"/>
      <c r="R74"/>
    </row>
    <row r="75" spans="2:18" s="16" customFormat="1" ht="18" customHeight="1" thickBot="1">
      <c r="B75" s="423"/>
      <c r="C75" s="22" t="s">
        <v>39</v>
      </c>
      <c r="D75" s="52">
        <v>5635.59</v>
      </c>
      <c r="E75" s="99">
        <f t="shared" si="2"/>
        <v>6762.71</v>
      </c>
      <c r="F75" s="169">
        <f t="shared" si="3"/>
        <v>8453.39</v>
      </c>
      <c r="G75" s="101">
        <f>ROUND(F75*O14,0)</f>
        <v>2451483</v>
      </c>
      <c r="H75" s="21"/>
      <c r="I75" s="410"/>
      <c r="J75" s="411"/>
      <c r="K75" s="22" t="s">
        <v>40</v>
      </c>
      <c r="L75" s="62"/>
      <c r="M75" s="83">
        <v>5694.92</v>
      </c>
      <c r="N75" s="84">
        <f t="shared" si="4"/>
        <v>6833.9</v>
      </c>
      <c r="O75" s="169">
        <f t="shared" si="5"/>
        <v>8542.38</v>
      </c>
      <c r="P75" s="80">
        <f>ROUND(O75*O14,0)</f>
        <v>2477290</v>
      </c>
      <c r="Q75"/>
      <c r="R75"/>
    </row>
    <row r="76" spans="2:18" s="16" customFormat="1" ht="18" customHeight="1" thickBot="1">
      <c r="B76" s="423"/>
      <c r="C76" s="22" t="s">
        <v>41</v>
      </c>
      <c r="D76" s="52">
        <v>5754.24</v>
      </c>
      <c r="E76" s="99">
        <f t="shared" si="2"/>
        <v>6905.09</v>
      </c>
      <c r="F76" s="169">
        <f t="shared" si="3"/>
        <v>8631.36</v>
      </c>
      <c r="G76" s="101">
        <f>ROUND(F76*O14,0)</f>
        <v>2503094</v>
      </c>
      <c r="H76" s="21"/>
      <c r="I76" s="410"/>
      <c r="J76" s="411"/>
      <c r="K76" s="22" t="s">
        <v>42</v>
      </c>
      <c r="L76" s="62"/>
      <c r="M76" s="83">
        <v>5724.58</v>
      </c>
      <c r="N76" s="84">
        <f t="shared" si="4"/>
        <v>6869.5</v>
      </c>
      <c r="O76" s="169">
        <f t="shared" si="5"/>
        <v>8586.880000000001</v>
      </c>
      <c r="P76" s="80">
        <f>ROUND(O76*O14,0)</f>
        <v>2490195</v>
      </c>
      <c r="Q76"/>
      <c r="R76"/>
    </row>
    <row r="77" spans="2:18" s="16" customFormat="1" ht="18" customHeight="1" thickBot="1">
      <c r="B77" s="423"/>
      <c r="C77" s="22" t="s">
        <v>43</v>
      </c>
      <c r="D77" s="52">
        <v>5813.56</v>
      </c>
      <c r="E77" s="99">
        <f t="shared" si="2"/>
        <v>6976.27</v>
      </c>
      <c r="F77" s="169">
        <f t="shared" si="3"/>
        <v>8720.34</v>
      </c>
      <c r="G77" s="101">
        <f>ROUND(F77*O14,0)</f>
        <v>2528899</v>
      </c>
      <c r="H77" s="21"/>
      <c r="I77" s="410"/>
      <c r="J77" s="411"/>
      <c r="K77" s="22" t="s">
        <v>44</v>
      </c>
      <c r="L77" s="62"/>
      <c r="M77" s="83">
        <v>5872.88</v>
      </c>
      <c r="N77" s="84">
        <f t="shared" si="4"/>
        <v>7047.46</v>
      </c>
      <c r="O77" s="169">
        <f t="shared" si="5"/>
        <v>8809.33</v>
      </c>
      <c r="P77" s="80">
        <f>ROUND(O77*O14,0)</f>
        <v>2554706</v>
      </c>
      <c r="Q77"/>
      <c r="R77"/>
    </row>
    <row r="78" spans="2:18" s="16" customFormat="1" ht="18" customHeight="1" thickBot="1">
      <c r="B78" s="423"/>
      <c r="C78" s="22" t="s">
        <v>45</v>
      </c>
      <c r="D78" s="52">
        <v>7415.25</v>
      </c>
      <c r="E78" s="99">
        <f t="shared" si="2"/>
        <v>8898.3</v>
      </c>
      <c r="F78" s="169">
        <f t="shared" si="3"/>
        <v>11122.88</v>
      </c>
      <c r="G78" s="101">
        <f>ROUND(F78*O14,0)</f>
        <v>3225635</v>
      </c>
      <c r="H78" s="21"/>
      <c r="I78" s="410"/>
      <c r="J78" s="411"/>
      <c r="K78" s="22" t="s">
        <v>46</v>
      </c>
      <c r="L78" s="62"/>
      <c r="M78" s="83">
        <v>7711.86</v>
      </c>
      <c r="N78" s="84">
        <f t="shared" si="4"/>
        <v>9254.23</v>
      </c>
      <c r="O78" s="169">
        <f t="shared" si="5"/>
        <v>11567.789999999999</v>
      </c>
      <c r="P78" s="80">
        <f>ROUND(O78*O14,0)</f>
        <v>3354659</v>
      </c>
      <c r="Q78"/>
      <c r="R78"/>
    </row>
    <row r="79" spans="2:18" s="16" customFormat="1" ht="18" customHeight="1" thickBot="1">
      <c r="B79" s="423"/>
      <c r="C79" s="22" t="s">
        <v>47</v>
      </c>
      <c r="D79" s="52">
        <v>7711.86</v>
      </c>
      <c r="E79" s="99">
        <f t="shared" si="2"/>
        <v>9254.23</v>
      </c>
      <c r="F79" s="169">
        <f t="shared" si="3"/>
        <v>11567.789999999999</v>
      </c>
      <c r="G79" s="101">
        <f>ROUND(F79*O14,0)</f>
        <v>3354659</v>
      </c>
      <c r="H79" s="21"/>
      <c r="I79" s="410"/>
      <c r="J79" s="411"/>
      <c r="K79" s="22" t="s">
        <v>48</v>
      </c>
      <c r="L79" s="62"/>
      <c r="M79" s="83">
        <v>11864.41</v>
      </c>
      <c r="N79" s="84">
        <f t="shared" si="4"/>
        <v>14237.29</v>
      </c>
      <c r="O79" s="169">
        <f t="shared" si="5"/>
        <v>17796.61</v>
      </c>
      <c r="P79" s="80">
        <f>ROUND(O79*O14,0)</f>
        <v>5161017</v>
      </c>
      <c r="Q79"/>
      <c r="R79"/>
    </row>
    <row r="80" spans="2:18" s="16" customFormat="1" ht="18" customHeight="1" thickBot="1">
      <c r="B80" s="423"/>
      <c r="C80" s="22" t="s">
        <v>49</v>
      </c>
      <c r="D80" s="52">
        <v>11864.41</v>
      </c>
      <c r="E80" s="99">
        <f t="shared" si="2"/>
        <v>14237.29</v>
      </c>
      <c r="F80" s="169">
        <f t="shared" si="3"/>
        <v>17796.61</v>
      </c>
      <c r="G80" s="101">
        <f>ROUND(F80*O14,0)</f>
        <v>5161017</v>
      </c>
      <c r="H80" s="21"/>
      <c r="I80" s="410"/>
      <c r="J80" s="411"/>
      <c r="K80" s="22" t="s">
        <v>50</v>
      </c>
      <c r="L80" s="62"/>
      <c r="M80" s="83">
        <v>12161.02</v>
      </c>
      <c r="N80" s="84">
        <f t="shared" si="4"/>
        <v>14593.220000000001</v>
      </c>
      <c r="O80" s="169">
        <f t="shared" si="5"/>
        <v>18241.530000000002</v>
      </c>
      <c r="P80" s="80">
        <f>ROUND(O80*O14,0)</f>
        <v>5290044</v>
      </c>
      <c r="Q80"/>
      <c r="R80"/>
    </row>
    <row r="81" spans="2:18" s="16" customFormat="1" ht="18" customHeight="1" thickBot="1">
      <c r="B81" s="423"/>
      <c r="C81" s="22" t="s">
        <v>51</v>
      </c>
      <c r="D81" s="52">
        <v>12161.02</v>
      </c>
      <c r="E81" s="99">
        <f t="shared" si="2"/>
        <v>14593.220000000001</v>
      </c>
      <c r="F81" s="169">
        <f t="shared" si="3"/>
        <v>18241.530000000002</v>
      </c>
      <c r="G81" s="101">
        <f>ROUND(F81*O14,0)</f>
        <v>5290044</v>
      </c>
      <c r="H81" s="21"/>
      <c r="I81" s="410"/>
      <c r="J81" s="411"/>
      <c r="K81" s="22" t="s">
        <v>52</v>
      </c>
      <c r="L81" s="62"/>
      <c r="M81" s="83">
        <v>12220.34</v>
      </c>
      <c r="N81" s="84">
        <f t="shared" si="4"/>
        <v>14664.41</v>
      </c>
      <c r="O81" s="169">
        <f t="shared" si="5"/>
        <v>18330.51</v>
      </c>
      <c r="P81" s="80">
        <f>ROUND(O81*O14,0)</f>
        <v>5315848</v>
      </c>
      <c r="Q81"/>
      <c r="R81"/>
    </row>
    <row r="82" spans="2:18" s="16" customFormat="1" ht="18" customHeight="1" thickBot="1">
      <c r="B82" s="423"/>
      <c r="C82" s="22" t="s">
        <v>53</v>
      </c>
      <c r="D82" s="52">
        <v>12220.34</v>
      </c>
      <c r="E82" s="99">
        <f t="shared" si="2"/>
        <v>14664.41</v>
      </c>
      <c r="F82" s="169">
        <f t="shared" si="3"/>
        <v>18330.51</v>
      </c>
      <c r="G82" s="101">
        <f>ROUND(F82*O14,0)</f>
        <v>5315848</v>
      </c>
      <c r="H82" s="21"/>
      <c r="I82" s="410"/>
      <c r="J82" s="411"/>
      <c r="K82" s="22" t="s">
        <v>54</v>
      </c>
      <c r="L82" s="62"/>
      <c r="M82" s="83">
        <v>12279.66</v>
      </c>
      <c r="N82" s="84">
        <f t="shared" si="4"/>
        <v>14735.59</v>
      </c>
      <c r="O82" s="169">
        <f t="shared" si="5"/>
        <v>18419.49</v>
      </c>
      <c r="P82" s="80">
        <f>ROUND(O82*O14,0)</f>
        <v>5341652</v>
      </c>
      <c r="Q82"/>
      <c r="R82"/>
    </row>
    <row r="83" spans="2:18" s="16" customFormat="1" ht="18" customHeight="1" thickBot="1">
      <c r="B83" s="423"/>
      <c r="C83" s="22" t="s">
        <v>55</v>
      </c>
      <c r="D83" s="52">
        <v>12279.66</v>
      </c>
      <c r="E83" s="99">
        <f t="shared" si="2"/>
        <v>14735.59</v>
      </c>
      <c r="F83" s="169">
        <f t="shared" si="3"/>
        <v>18419.49</v>
      </c>
      <c r="G83" s="101">
        <f>ROUND(F83*O14,0)</f>
        <v>5341652</v>
      </c>
      <c r="H83" s="21"/>
      <c r="I83" s="410"/>
      <c r="J83" s="411"/>
      <c r="K83" s="22" t="s">
        <v>56</v>
      </c>
      <c r="L83" s="62"/>
      <c r="M83" s="83">
        <v>12398.31</v>
      </c>
      <c r="N83" s="84">
        <f t="shared" si="4"/>
        <v>14877.97</v>
      </c>
      <c r="O83" s="169">
        <f t="shared" si="5"/>
        <v>18597.46</v>
      </c>
      <c r="P83" s="80">
        <f>ROUND(O83*O14,0)</f>
        <v>5393263</v>
      </c>
      <c r="Q83"/>
      <c r="R83"/>
    </row>
    <row r="84" spans="2:18" s="16" customFormat="1" ht="15.75" customHeight="1" thickBot="1">
      <c r="B84" s="424"/>
      <c r="C84" s="25" t="s">
        <v>57</v>
      </c>
      <c r="D84" s="110">
        <v>12398.31</v>
      </c>
      <c r="E84" s="113">
        <f t="shared" si="2"/>
        <v>14877.97</v>
      </c>
      <c r="F84" s="169">
        <f t="shared" si="3"/>
        <v>18597.46</v>
      </c>
      <c r="G84" s="114">
        <f>ROUND(F84*O14,0)</f>
        <v>5393263</v>
      </c>
      <c r="H84" s="21"/>
      <c r="I84" s="412"/>
      <c r="J84" s="413"/>
      <c r="K84" s="94"/>
      <c r="L84" s="94"/>
      <c r="M84" s="95"/>
      <c r="N84" s="96"/>
      <c r="O84" s="96"/>
      <c r="P84" s="97"/>
      <c r="Q84"/>
      <c r="R84"/>
    </row>
    <row r="85" spans="2:18" s="35" customFormat="1" ht="18" customHeight="1" thickBot="1">
      <c r="B85" s="420" t="s">
        <v>66</v>
      </c>
      <c r="C85" s="421"/>
      <c r="D85" s="422"/>
      <c r="E85" s="93"/>
      <c r="F85" s="93"/>
      <c r="G85" s="93"/>
      <c r="H85" s="36"/>
      <c r="I85" s="393" t="s">
        <v>58</v>
      </c>
      <c r="J85" s="394"/>
      <c r="K85" s="394"/>
      <c r="L85" s="394"/>
      <c r="M85" s="395"/>
      <c r="P85"/>
      <c r="Q85"/>
      <c r="R85"/>
    </row>
    <row r="86" spans="2:18" s="16" customFormat="1" ht="67.5" customHeight="1" thickBot="1">
      <c r="B86" s="377"/>
      <c r="C86" s="30" t="s">
        <v>2</v>
      </c>
      <c r="D86" s="27" t="s">
        <v>103</v>
      </c>
      <c r="E86" s="78" t="s">
        <v>110</v>
      </c>
      <c r="F86" s="78" t="s">
        <v>112</v>
      </c>
      <c r="G86" s="144" t="s">
        <v>120</v>
      </c>
      <c r="H86" s="21"/>
      <c r="I86" s="408"/>
      <c r="J86" s="409"/>
      <c r="K86" s="85" t="s">
        <v>2</v>
      </c>
      <c r="L86" s="86" t="s">
        <v>106</v>
      </c>
      <c r="M86" s="87" t="s">
        <v>103</v>
      </c>
      <c r="N86" s="88" t="s">
        <v>110</v>
      </c>
      <c r="O86" s="88" t="s">
        <v>130</v>
      </c>
      <c r="P86" s="147" t="s">
        <v>120</v>
      </c>
      <c r="Q86"/>
      <c r="R86"/>
    </row>
    <row r="87" spans="2:18" s="16" customFormat="1" ht="18" customHeight="1" thickBot="1">
      <c r="B87" s="378"/>
      <c r="C87" s="22" t="s">
        <v>68</v>
      </c>
      <c r="D87" s="52">
        <v>62.29</v>
      </c>
      <c r="E87" s="99">
        <f>ROUND(D87*20%,2)+D87</f>
        <v>74.75</v>
      </c>
      <c r="F87" s="99">
        <f>ROUND(E87*$O$12,2)+E87</f>
        <v>93.44</v>
      </c>
      <c r="G87" s="101">
        <f>ROUND(F87*O14,0)</f>
        <v>27098</v>
      </c>
      <c r="H87" s="21"/>
      <c r="I87" s="410"/>
      <c r="J87" s="411"/>
      <c r="K87" s="158">
        <v>110</v>
      </c>
      <c r="L87" s="162">
        <v>41.75</v>
      </c>
      <c r="M87" s="164">
        <v>54.3</v>
      </c>
      <c r="N87" s="155">
        <f aca="true" t="shared" si="6" ref="N87:N93">ROUND(M87*20%,2)+M87</f>
        <v>65.16</v>
      </c>
      <c r="O87" s="155">
        <f aca="true" t="shared" si="7" ref="O87:O93">ROUND(N87*$O$12,2)+N87</f>
        <v>81.44999999999999</v>
      </c>
      <c r="P87" s="156">
        <v>23700</v>
      </c>
      <c r="Q87"/>
      <c r="R87"/>
    </row>
    <row r="88" spans="2:18" s="16" customFormat="1" ht="18" customHeight="1" thickBot="1">
      <c r="B88" s="378"/>
      <c r="C88" s="22" t="s">
        <v>69</v>
      </c>
      <c r="D88" s="52">
        <v>62.29</v>
      </c>
      <c r="E88" s="99">
        <f aca="true" t="shared" si="8" ref="E88:E113">ROUND(D88*20%,2)+D88</f>
        <v>74.75</v>
      </c>
      <c r="F88" s="99">
        <f aca="true" t="shared" si="9" ref="F88:F113">ROUND(E88*$O$12,2)+E88</f>
        <v>93.44</v>
      </c>
      <c r="G88" s="101">
        <f>ROUND(F88*O14,0)</f>
        <v>27098</v>
      </c>
      <c r="H88" s="21"/>
      <c r="I88" s="410"/>
      <c r="J88" s="411"/>
      <c r="K88" s="158">
        <v>160</v>
      </c>
      <c r="L88" s="162">
        <v>98.49</v>
      </c>
      <c r="M88" s="164">
        <v>128.08</v>
      </c>
      <c r="N88" s="155">
        <f t="shared" si="6"/>
        <v>153.70000000000002</v>
      </c>
      <c r="O88" s="155">
        <f t="shared" si="7"/>
        <v>192.13000000000002</v>
      </c>
      <c r="P88" s="156">
        <v>55800</v>
      </c>
      <c r="Q88"/>
      <c r="R88"/>
    </row>
    <row r="89" spans="1:18" s="137" customFormat="1" ht="18" customHeight="1" thickBot="1">
      <c r="A89" s="140"/>
      <c r="B89" s="378"/>
      <c r="C89" s="158" t="s">
        <v>70</v>
      </c>
      <c r="D89" s="159">
        <v>57.88</v>
      </c>
      <c r="E89" s="160">
        <f t="shared" si="8"/>
        <v>69.46000000000001</v>
      </c>
      <c r="F89" s="160">
        <f t="shared" si="9"/>
        <v>86.83000000000001</v>
      </c>
      <c r="G89" s="161">
        <v>25200</v>
      </c>
      <c r="H89" s="140"/>
      <c r="I89" s="410"/>
      <c r="J89" s="411"/>
      <c r="K89" s="141">
        <v>200</v>
      </c>
      <c r="L89" s="136"/>
      <c r="M89" s="139">
        <v>261.02</v>
      </c>
      <c r="N89" s="115">
        <f t="shared" si="6"/>
        <v>313.21999999999997</v>
      </c>
      <c r="O89" s="115">
        <f t="shared" si="7"/>
        <v>391.53</v>
      </c>
      <c r="P89" s="126">
        <f>ROUND(O89*O14,0)</f>
        <v>113544</v>
      </c>
      <c r="Q89" s="138"/>
      <c r="R89" s="138"/>
    </row>
    <row r="90" spans="2:18" s="16" customFormat="1" ht="18" customHeight="1" thickBot="1">
      <c r="B90" s="378"/>
      <c r="C90" s="22" t="s">
        <v>71</v>
      </c>
      <c r="D90" s="52">
        <v>77.12</v>
      </c>
      <c r="E90" s="99">
        <f t="shared" si="8"/>
        <v>92.54</v>
      </c>
      <c r="F90" s="99">
        <f t="shared" si="9"/>
        <v>115.68</v>
      </c>
      <c r="G90" s="101">
        <f>ROUND(F90*O14,0)</f>
        <v>33547</v>
      </c>
      <c r="H90" s="21"/>
      <c r="I90" s="410"/>
      <c r="J90" s="411"/>
      <c r="K90" s="22">
        <v>250</v>
      </c>
      <c r="L90" s="62"/>
      <c r="M90" s="83">
        <v>741.53</v>
      </c>
      <c r="N90" s="84">
        <f t="shared" si="6"/>
        <v>889.8399999999999</v>
      </c>
      <c r="O90" s="170">
        <f t="shared" si="7"/>
        <v>1112.3</v>
      </c>
      <c r="P90" s="80">
        <f>ROUND(O90*O14,0)</f>
        <v>322567</v>
      </c>
      <c r="Q90"/>
      <c r="R90"/>
    </row>
    <row r="91" spans="2:18" s="16" customFormat="1" ht="18" customHeight="1" thickBot="1">
      <c r="B91" s="378"/>
      <c r="C91" s="158" t="s">
        <v>72</v>
      </c>
      <c r="D91" s="159">
        <v>66.26</v>
      </c>
      <c r="E91" s="160">
        <f t="shared" si="8"/>
        <v>79.51</v>
      </c>
      <c r="F91" s="160">
        <f t="shared" si="9"/>
        <v>99.39</v>
      </c>
      <c r="G91" s="161">
        <v>29100</v>
      </c>
      <c r="H91" s="21"/>
      <c r="I91" s="410"/>
      <c r="J91" s="411"/>
      <c r="K91" s="22">
        <v>315</v>
      </c>
      <c r="L91" s="62"/>
      <c r="M91" s="83">
        <v>1245.76</v>
      </c>
      <c r="N91" s="84">
        <f t="shared" si="6"/>
        <v>1494.91</v>
      </c>
      <c r="O91" s="170">
        <f t="shared" si="7"/>
        <v>1868.64</v>
      </c>
      <c r="P91" s="80">
        <f>ROUND(O91*O14,0)</f>
        <v>541906</v>
      </c>
      <c r="Q91"/>
      <c r="R91"/>
    </row>
    <row r="92" spans="2:18" s="16" customFormat="1" ht="18" customHeight="1" thickBot="1">
      <c r="B92" s="378"/>
      <c r="C92" s="22" t="s">
        <v>73</v>
      </c>
      <c r="D92" s="52">
        <v>121.61</v>
      </c>
      <c r="E92" s="99">
        <f t="shared" si="8"/>
        <v>145.93</v>
      </c>
      <c r="F92" s="99">
        <f t="shared" si="9"/>
        <v>182.41</v>
      </c>
      <c r="G92" s="101">
        <f>ROUND(F92*O14,0)</f>
        <v>52899</v>
      </c>
      <c r="H92" s="21"/>
      <c r="I92" s="410"/>
      <c r="J92" s="411"/>
      <c r="K92" s="22">
        <v>400</v>
      </c>
      <c r="L92" s="62"/>
      <c r="M92" s="83">
        <v>1957.63</v>
      </c>
      <c r="N92" s="84">
        <f t="shared" si="6"/>
        <v>2349.16</v>
      </c>
      <c r="O92" s="170">
        <f t="shared" si="7"/>
        <v>2936.45</v>
      </c>
      <c r="P92" s="80">
        <f>ROUND(O92*O14,0)</f>
        <v>851571</v>
      </c>
      <c r="Q92"/>
      <c r="R92"/>
    </row>
    <row r="93" spans="2:18" s="16" customFormat="1" ht="18" customHeight="1" thickBot="1">
      <c r="B93" s="378"/>
      <c r="C93" s="22" t="s">
        <v>74</v>
      </c>
      <c r="D93" s="52">
        <v>130.51</v>
      </c>
      <c r="E93" s="99">
        <f t="shared" si="8"/>
        <v>156.60999999999999</v>
      </c>
      <c r="F93" s="99">
        <f t="shared" si="9"/>
        <v>195.76</v>
      </c>
      <c r="G93" s="101">
        <f>ROUND(F93*O14,0)</f>
        <v>56770</v>
      </c>
      <c r="H93" s="21"/>
      <c r="I93" s="412"/>
      <c r="J93" s="413"/>
      <c r="K93" s="25">
        <v>500</v>
      </c>
      <c r="L93" s="89"/>
      <c r="M93" s="90">
        <v>5605.93</v>
      </c>
      <c r="N93" s="91">
        <f t="shared" si="6"/>
        <v>6727.120000000001</v>
      </c>
      <c r="O93" s="170">
        <f t="shared" si="7"/>
        <v>8408.900000000001</v>
      </c>
      <c r="P93" s="81">
        <f>ROUND(O93*O14,0)</f>
        <v>2438581</v>
      </c>
      <c r="Q93"/>
      <c r="R93"/>
    </row>
    <row r="94" spans="2:18" s="16" customFormat="1" ht="18" customHeight="1" thickBot="1">
      <c r="B94" s="378"/>
      <c r="C94" s="158" t="s">
        <v>75</v>
      </c>
      <c r="D94" s="159">
        <v>146.48</v>
      </c>
      <c r="E94" s="160">
        <f t="shared" si="8"/>
        <v>175.78</v>
      </c>
      <c r="F94" s="160">
        <f t="shared" si="9"/>
        <v>219.73000000000002</v>
      </c>
      <c r="G94" s="161">
        <v>63750</v>
      </c>
      <c r="H94" s="21"/>
      <c r="I94" s="379" t="s">
        <v>99</v>
      </c>
      <c r="J94" s="380"/>
      <c r="K94" s="380"/>
      <c r="L94" s="381"/>
      <c r="M94" s="382"/>
      <c r="N94" s="19"/>
      <c r="O94" s="19"/>
      <c r="P94"/>
      <c r="Q94"/>
      <c r="R94"/>
    </row>
    <row r="95" spans="2:18" s="16" customFormat="1" ht="24" customHeight="1">
      <c r="B95" s="378"/>
      <c r="C95" s="22" t="s">
        <v>76</v>
      </c>
      <c r="D95" s="52">
        <v>157.2</v>
      </c>
      <c r="E95" s="99">
        <f t="shared" si="8"/>
        <v>188.64</v>
      </c>
      <c r="F95" s="99">
        <f t="shared" si="9"/>
        <v>235.79999999999998</v>
      </c>
      <c r="G95" s="101">
        <f>ROUND(F95*O14,0)</f>
        <v>68382</v>
      </c>
      <c r="H95" s="21"/>
      <c r="I95" s="414"/>
      <c r="J95" s="415"/>
      <c r="K95" s="105" t="s">
        <v>2</v>
      </c>
      <c r="L95" s="106"/>
      <c r="M95" s="107" t="s">
        <v>103</v>
      </c>
      <c r="N95" s="88" t="s">
        <v>110</v>
      </c>
      <c r="O95" s="88" t="s">
        <v>130</v>
      </c>
      <c r="P95" s="145" t="s">
        <v>120</v>
      </c>
      <c r="Q95"/>
      <c r="R95"/>
    </row>
    <row r="96" spans="2:18" s="16" customFormat="1" ht="18" customHeight="1">
      <c r="B96" s="378"/>
      <c r="C96" s="158" t="s">
        <v>77</v>
      </c>
      <c r="D96" s="159">
        <v>183.73</v>
      </c>
      <c r="E96" s="160">
        <f t="shared" si="8"/>
        <v>220.48</v>
      </c>
      <c r="F96" s="160">
        <f t="shared" si="9"/>
        <v>275.59999999999997</v>
      </c>
      <c r="G96" s="161">
        <v>80100</v>
      </c>
      <c r="H96" s="21"/>
      <c r="I96" s="416"/>
      <c r="J96" s="417"/>
      <c r="K96" s="31">
        <v>110</v>
      </c>
      <c r="L96" s="358"/>
      <c r="M96" s="359">
        <v>243.22</v>
      </c>
      <c r="N96" s="170">
        <f>ROUND(M96*20%,2)+M96</f>
        <v>291.86</v>
      </c>
      <c r="O96" s="170">
        <f>ROUND(N96*$O$12,2)+N96</f>
        <v>364.83000000000004</v>
      </c>
      <c r="P96" s="360">
        <f>ROUND(O96*O14,0)</f>
        <v>105801</v>
      </c>
      <c r="Q96"/>
      <c r="R96"/>
    </row>
    <row r="97" spans="2:18" s="16" customFormat="1" ht="18" customHeight="1">
      <c r="B97" s="378"/>
      <c r="C97" s="22" t="s">
        <v>78</v>
      </c>
      <c r="D97" s="52">
        <v>255.08</v>
      </c>
      <c r="E97" s="99">
        <f t="shared" si="8"/>
        <v>306.1</v>
      </c>
      <c r="F97" s="99">
        <f t="shared" si="9"/>
        <v>382.63</v>
      </c>
      <c r="G97" s="101">
        <f>ROUND(F97*O14,0)</f>
        <v>110963</v>
      </c>
      <c r="H97" s="21"/>
      <c r="I97" s="416"/>
      <c r="J97" s="417"/>
      <c r="K97" s="31">
        <v>160</v>
      </c>
      <c r="L97" s="62"/>
      <c r="M97" s="359">
        <v>302.54</v>
      </c>
      <c r="N97" s="170">
        <f>ROUND(M97*20%,2)+M97</f>
        <v>363.05</v>
      </c>
      <c r="O97" s="170">
        <f>ROUND(N97*$O$12,2)+N97</f>
        <v>453.81</v>
      </c>
      <c r="P97" s="360">
        <f>ROUND(O97*O14,0)</f>
        <v>131605</v>
      </c>
      <c r="Q97"/>
      <c r="R97"/>
    </row>
    <row r="98" spans="2:20" s="16" customFormat="1" ht="18" customHeight="1">
      <c r="B98" s="378"/>
      <c r="C98" s="22" t="s">
        <v>79</v>
      </c>
      <c r="D98" s="52">
        <v>308.47</v>
      </c>
      <c r="E98" s="99">
        <f t="shared" si="8"/>
        <v>370.16</v>
      </c>
      <c r="F98" s="99">
        <f t="shared" si="9"/>
        <v>462.70000000000005</v>
      </c>
      <c r="G98" s="101">
        <f>ROUND(F98*O14,0)</f>
        <v>134183</v>
      </c>
      <c r="H98" s="21"/>
      <c r="I98" s="416"/>
      <c r="J98" s="417"/>
      <c r="K98" s="31">
        <v>200</v>
      </c>
      <c r="L98" s="62"/>
      <c r="M98" s="52">
        <f>1186.44*0.7</f>
        <v>830.508</v>
      </c>
      <c r="N98" s="84">
        <f>ROUND(M98*20%,2)+M98</f>
        <v>996.6080000000001</v>
      </c>
      <c r="O98" s="170">
        <f>ROUND(N98*$O$12,2)+N98</f>
        <v>1245.758</v>
      </c>
      <c r="P98" s="80">
        <f>ROUND(O98*O14,0)</f>
        <v>361270</v>
      </c>
      <c r="Q98"/>
      <c r="R98"/>
      <c r="T98" s="149"/>
    </row>
    <row r="99" spans="2:18" s="16" customFormat="1" ht="18" customHeight="1">
      <c r="B99" s="378"/>
      <c r="C99" s="22" t="s">
        <v>80</v>
      </c>
      <c r="D99" s="52">
        <v>272.88</v>
      </c>
      <c r="E99" s="99">
        <f t="shared" si="8"/>
        <v>327.46</v>
      </c>
      <c r="F99" s="99">
        <f t="shared" si="9"/>
        <v>409.33</v>
      </c>
      <c r="G99" s="101">
        <f>ROUND(F99*O14,0)</f>
        <v>118706</v>
      </c>
      <c r="H99" s="21"/>
      <c r="I99" s="416"/>
      <c r="J99" s="417"/>
      <c r="K99" s="32">
        <v>250</v>
      </c>
      <c r="L99" s="63"/>
      <c r="M99" s="53">
        <v>1838.98</v>
      </c>
      <c r="N99" s="84">
        <f>ROUND(M99*20%,2)+M99</f>
        <v>2206.78</v>
      </c>
      <c r="O99" s="170">
        <f>ROUND(N99*$O$12,2)+N99</f>
        <v>2758.4800000000005</v>
      </c>
      <c r="P99" s="80">
        <f>ROUND(O99*O14,0)</f>
        <v>799959</v>
      </c>
      <c r="Q99"/>
      <c r="R99"/>
    </row>
    <row r="100" spans="2:18" s="16" customFormat="1" ht="18" customHeight="1" thickBot="1">
      <c r="B100" s="378"/>
      <c r="C100" s="22" t="s">
        <v>81</v>
      </c>
      <c r="D100" s="52">
        <v>302.54</v>
      </c>
      <c r="E100" s="99">
        <f t="shared" si="8"/>
        <v>363.05</v>
      </c>
      <c r="F100" s="99">
        <f t="shared" si="9"/>
        <v>453.81</v>
      </c>
      <c r="G100" s="101">
        <f>ROUND(F100*O14,0)</f>
        <v>131605</v>
      </c>
      <c r="H100" s="21"/>
      <c r="I100" s="418"/>
      <c r="J100" s="419"/>
      <c r="K100" s="39">
        <v>315</v>
      </c>
      <c r="L100" s="66"/>
      <c r="M100" s="54">
        <v>2283.9</v>
      </c>
      <c r="N100" s="91">
        <f>ROUND(M100*20%,2)+M100</f>
        <v>2740.6800000000003</v>
      </c>
      <c r="O100" s="170">
        <f>ROUND(N100*$O$12,2)+N100</f>
        <v>3425.8500000000004</v>
      </c>
      <c r="P100" s="81">
        <f>ROUND(O100*O14,0)</f>
        <v>993497</v>
      </c>
      <c r="Q100"/>
      <c r="R100"/>
    </row>
    <row r="101" spans="2:18" s="16" customFormat="1" ht="18" customHeight="1">
      <c r="B101" s="378"/>
      <c r="C101" s="22" t="s">
        <v>107</v>
      </c>
      <c r="D101" s="52">
        <v>741.53</v>
      </c>
      <c r="E101" s="99">
        <f t="shared" si="8"/>
        <v>889.8399999999999</v>
      </c>
      <c r="F101" s="99">
        <f t="shared" si="9"/>
        <v>1112.3</v>
      </c>
      <c r="G101" s="101">
        <f>ROUND(F101*O14,0)</f>
        <v>322567</v>
      </c>
      <c r="H101" s="21"/>
      <c r="I101" s="69"/>
      <c r="J101" s="70"/>
      <c r="K101" s="64"/>
      <c r="L101" s="64"/>
      <c r="M101" s="71"/>
      <c r="N101" s="19"/>
      <c r="O101" s="19"/>
      <c r="P101"/>
      <c r="Q101"/>
      <c r="R101"/>
    </row>
    <row r="102" spans="2:18" s="16" customFormat="1" ht="18" customHeight="1" thickBot="1">
      <c r="B102" s="378"/>
      <c r="C102" s="22" t="s">
        <v>95</v>
      </c>
      <c r="D102" s="52">
        <v>622.88</v>
      </c>
      <c r="E102" s="99">
        <f t="shared" si="8"/>
        <v>747.46</v>
      </c>
      <c r="F102" s="99">
        <f t="shared" si="9"/>
        <v>934.33</v>
      </c>
      <c r="G102" s="101">
        <f>ROUND(F102*O14,0)</f>
        <v>270956</v>
      </c>
      <c r="H102" s="21"/>
      <c r="I102" s="379" t="s">
        <v>59</v>
      </c>
      <c r="J102" s="380"/>
      <c r="K102" s="380"/>
      <c r="L102" s="381"/>
      <c r="M102" s="382"/>
      <c r="N102" s="19"/>
      <c r="O102" s="19"/>
      <c r="P102"/>
      <c r="Q102"/>
      <c r="R102"/>
    </row>
    <row r="103" spans="2:18" s="16" customFormat="1" ht="15.75" customHeight="1">
      <c r="B103" s="378"/>
      <c r="C103" s="22" t="s">
        <v>82</v>
      </c>
      <c r="D103" s="52">
        <v>694.07</v>
      </c>
      <c r="E103" s="99">
        <f t="shared" si="8"/>
        <v>832.8800000000001</v>
      </c>
      <c r="F103" s="99">
        <f t="shared" si="9"/>
        <v>1041.1000000000001</v>
      </c>
      <c r="G103" s="101">
        <f>ROUND(F103*O14,0)</f>
        <v>301919</v>
      </c>
      <c r="H103" s="21"/>
      <c r="I103" s="383"/>
      <c r="J103" s="384"/>
      <c r="K103" s="389" t="s">
        <v>2</v>
      </c>
      <c r="L103" s="391" t="s">
        <v>108</v>
      </c>
      <c r="M103" s="389" t="s">
        <v>104</v>
      </c>
      <c r="N103" s="109"/>
      <c r="O103" s="109"/>
      <c r="P103" s="367" t="s">
        <v>120</v>
      </c>
      <c r="Q103"/>
      <c r="R103"/>
    </row>
    <row r="104" spans="2:18" s="16" customFormat="1" ht="38.25" customHeight="1">
      <c r="B104" s="378"/>
      <c r="C104" s="22" t="s">
        <v>83</v>
      </c>
      <c r="D104" s="52">
        <v>848.31</v>
      </c>
      <c r="E104" s="99">
        <f t="shared" si="8"/>
        <v>1017.9699999999999</v>
      </c>
      <c r="F104" s="99">
        <f t="shared" si="9"/>
        <v>1272.46</v>
      </c>
      <c r="G104" s="101">
        <f>ROUND(F104*O14,0)</f>
        <v>369013</v>
      </c>
      <c r="H104" s="21"/>
      <c r="I104" s="385"/>
      <c r="J104" s="386"/>
      <c r="K104" s="390"/>
      <c r="L104" s="392"/>
      <c r="M104" s="390"/>
      <c r="N104" s="100" t="s">
        <v>110</v>
      </c>
      <c r="O104" s="100" t="s">
        <v>130</v>
      </c>
      <c r="P104" s="368"/>
      <c r="Q104"/>
      <c r="R104"/>
    </row>
    <row r="105" spans="2:18" s="16" customFormat="1" ht="18" customHeight="1">
      <c r="B105" s="378"/>
      <c r="C105" s="22" t="s">
        <v>85</v>
      </c>
      <c r="D105" s="52">
        <v>2283.9</v>
      </c>
      <c r="E105" s="99">
        <f t="shared" si="8"/>
        <v>2740.6800000000003</v>
      </c>
      <c r="F105" s="99">
        <f t="shared" si="9"/>
        <v>3425.8500000000004</v>
      </c>
      <c r="G105" s="101">
        <f>ROUND(F105*O14,0)</f>
        <v>993497</v>
      </c>
      <c r="H105" s="21"/>
      <c r="I105" s="385"/>
      <c r="J105" s="386"/>
      <c r="K105" s="162" t="s">
        <v>60</v>
      </c>
      <c r="L105" s="361">
        <v>71.89</v>
      </c>
      <c r="M105" s="159">
        <v>81.29</v>
      </c>
      <c r="N105" s="160">
        <f aca="true" t="shared" si="10" ref="N105:N110">ROUND(M105*20%,2)+M105</f>
        <v>97.55000000000001</v>
      </c>
      <c r="O105" s="160">
        <f aca="true" t="shared" si="11" ref="O105:O110">ROUND(N105*$O$12,2)+N105</f>
        <v>121.94000000000001</v>
      </c>
      <c r="P105" s="161">
        <v>35400</v>
      </c>
      <c r="Q105"/>
      <c r="R105"/>
    </row>
    <row r="106" spans="2:18" s="16" customFormat="1" ht="18" customHeight="1">
      <c r="B106" s="378"/>
      <c r="C106" s="22" t="s">
        <v>86</v>
      </c>
      <c r="D106" s="52">
        <v>1927.97</v>
      </c>
      <c r="E106" s="99">
        <f t="shared" si="8"/>
        <v>2313.56</v>
      </c>
      <c r="F106" s="99">
        <f t="shared" si="9"/>
        <v>2891.95</v>
      </c>
      <c r="G106" s="101">
        <f>ROUND(F106*O14,0)</f>
        <v>838666</v>
      </c>
      <c r="H106" s="21"/>
      <c r="I106" s="385"/>
      <c r="J106" s="386"/>
      <c r="K106" s="62" t="s">
        <v>61</v>
      </c>
      <c r="L106" s="111"/>
      <c r="M106" s="52">
        <v>195.76</v>
      </c>
      <c r="N106" s="84">
        <f t="shared" si="10"/>
        <v>234.91</v>
      </c>
      <c r="O106" s="99">
        <f t="shared" si="11"/>
        <v>293.64</v>
      </c>
      <c r="P106" s="80">
        <f>ROUND(O106*O14,0)</f>
        <v>85156</v>
      </c>
      <c r="Q106"/>
      <c r="R106"/>
    </row>
    <row r="107" spans="2:18" s="16" customFormat="1" ht="18" customHeight="1">
      <c r="B107" s="378"/>
      <c r="C107" s="22" t="s">
        <v>87</v>
      </c>
      <c r="D107" s="52">
        <v>1216.1</v>
      </c>
      <c r="E107" s="99">
        <f t="shared" si="8"/>
        <v>1459.32</v>
      </c>
      <c r="F107" s="99">
        <f t="shared" si="9"/>
        <v>1824.1499999999999</v>
      </c>
      <c r="G107" s="101">
        <f>ROUND(F107*O14,0)</f>
        <v>529004</v>
      </c>
      <c r="H107" s="21"/>
      <c r="I107" s="385"/>
      <c r="J107" s="386"/>
      <c r="K107" s="62" t="s">
        <v>62</v>
      </c>
      <c r="L107" s="111"/>
      <c r="M107" s="52">
        <f>1101.69*0.7</f>
        <v>771.183</v>
      </c>
      <c r="N107" s="84">
        <f t="shared" si="10"/>
        <v>925.423</v>
      </c>
      <c r="O107" s="99">
        <f t="shared" si="11"/>
        <v>1156.783</v>
      </c>
      <c r="P107" s="80">
        <f>ROUND(O107*O14,0)</f>
        <v>335467</v>
      </c>
      <c r="Q107"/>
      <c r="R107"/>
    </row>
    <row r="108" spans="2:18" s="16" customFormat="1" ht="18" customHeight="1">
      <c r="B108" s="378"/>
      <c r="C108" s="22" t="s">
        <v>88</v>
      </c>
      <c r="D108" s="52">
        <v>1453.39</v>
      </c>
      <c r="E108" s="99">
        <f t="shared" si="8"/>
        <v>1744.0700000000002</v>
      </c>
      <c r="F108" s="99">
        <f t="shared" si="9"/>
        <v>2180.09</v>
      </c>
      <c r="G108" s="101">
        <f>ROUND(F108*O14,0)</f>
        <v>632226</v>
      </c>
      <c r="H108" s="21"/>
      <c r="I108" s="385"/>
      <c r="J108" s="386"/>
      <c r="K108" s="62" t="s">
        <v>63</v>
      </c>
      <c r="L108" s="111"/>
      <c r="M108" s="52">
        <f>1525.42*0.7</f>
        <v>1067.794</v>
      </c>
      <c r="N108" s="84">
        <f t="shared" si="10"/>
        <v>1281.354</v>
      </c>
      <c r="O108" s="99">
        <f t="shared" si="11"/>
        <v>1601.694</v>
      </c>
      <c r="P108" s="80">
        <f>ROUND(O108*O14,0)</f>
        <v>464491</v>
      </c>
      <c r="Q108"/>
      <c r="R108"/>
    </row>
    <row r="109" spans="2:18" s="16" customFormat="1" ht="18" customHeight="1">
      <c r="B109" s="378"/>
      <c r="C109" s="22" t="s">
        <v>93</v>
      </c>
      <c r="D109" s="52">
        <v>3322.03</v>
      </c>
      <c r="E109" s="99">
        <f t="shared" si="8"/>
        <v>3986.44</v>
      </c>
      <c r="F109" s="99">
        <f t="shared" si="9"/>
        <v>4983.05</v>
      </c>
      <c r="G109" s="101">
        <f>ROUND(F109*O14,0)</f>
        <v>1445085</v>
      </c>
      <c r="H109" s="21"/>
      <c r="I109" s="385"/>
      <c r="J109" s="386"/>
      <c r="K109" s="62" t="s">
        <v>64</v>
      </c>
      <c r="L109" s="111"/>
      <c r="M109" s="52">
        <v>4093.22</v>
      </c>
      <c r="N109" s="84">
        <f t="shared" si="10"/>
        <v>4911.86</v>
      </c>
      <c r="O109" s="99">
        <f t="shared" si="11"/>
        <v>6139.83</v>
      </c>
      <c r="P109" s="80">
        <f>ROUND(O109*O14,0)</f>
        <v>1780551</v>
      </c>
      <c r="Q109"/>
      <c r="R109"/>
    </row>
    <row r="110" spans="2:18" s="16" customFormat="1" ht="18" customHeight="1" thickBot="1">
      <c r="B110" s="378"/>
      <c r="C110" s="22" t="s">
        <v>89</v>
      </c>
      <c r="D110" s="52">
        <v>3262.71</v>
      </c>
      <c r="E110" s="99">
        <f t="shared" si="8"/>
        <v>3915.25</v>
      </c>
      <c r="F110" s="99">
        <f t="shared" si="9"/>
        <v>4894.0599999999995</v>
      </c>
      <c r="G110" s="101">
        <f>ROUND(F110*O14,0)</f>
        <v>1419277</v>
      </c>
      <c r="H110" s="21"/>
      <c r="I110" s="387"/>
      <c r="J110" s="388"/>
      <c r="K110" s="89" t="s">
        <v>65</v>
      </c>
      <c r="L110" s="112"/>
      <c r="M110" s="110">
        <v>6822.03</v>
      </c>
      <c r="N110" s="91">
        <f t="shared" si="10"/>
        <v>8186.44</v>
      </c>
      <c r="O110" s="99">
        <f t="shared" si="11"/>
        <v>10233.05</v>
      </c>
      <c r="P110" s="81">
        <f>ROUND(O110*O14,0)</f>
        <v>2967585</v>
      </c>
      <c r="Q110"/>
      <c r="R110"/>
    </row>
    <row r="111" spans="2:18" s="16" customFormat="1" ht="18" customHeight="1" thickBot="1">
      <c r="B111" s="378"/>
      <c r="C111" s="22" t="s">
        <v>90</v>
      </c>
      <c r="D111" s="52">
        <v>4805.08</v>
      </c>
      <c r="E111" s="99">
        <f t="shared" si="8"/>
        <v>5766.1</v>
      </c>
      <c r="F111" s="99">
        <f t="shared" si="9"/>
        <v>7207.63</v>
      </c>
      <c r="G111" s="101">
        <f>ROUND(F111*O14,0)</f>
        <v>2090213</v>
      </c>
      <c r="H111" s="21"/>
      <c r="I111" s="393" t="s">
        <v>84</v>
      </c>
      <c r="J111" s="394"/>
      <c r="K111" s="394"/>
      <c r="L111" s="394"/>
      <c r="M111" s="395"/>
      <c r="N111" s="19"/>
      <c r="O111" s="19"/>
      <c r="P111"/>
      <c r="Q111"/>
      <c r="R111"/>
    </row>
    <row r="112" spans="2:18" s="16" customFormat="1" ht="15.75" customHeight="1">
      <c r="B112" s="378"/>
      <c r="C112" s="22" t="s">
        <v>91</v>
      </c>
      <c r="D112" s="52">
        <v>10262.71</v>
      </c>
      <c r="E112" s="99">
        <f t="shared" si="8"/>
        <v>12315.25</v>
      </c>
      <c r="F112" s="99">
        <f t="shared" si="9"/>
        <v>15394.06</v>
      </c>
      <c r="G112" s="101">
        <f>ROUND(F112*O14,0)</f>
        <v>4464277</v>
      </c>
      <c r="H112" s="21"/>
      <c r="I112" s="383"/>
      <c r="J112" s="384"/>
      <c r="K112" s="396" t="s">
        <v>2</v>
      </c>
      <c r="L112" s="108"/>
      <c r="M112" s="398" t="s">
        <v>103</v>
      </c>
      <c r="N112" s="109"/>
      <c r="O112" s="109"/>
      <c r="P112" s="369" t="s">
        <v>120</v>
      </c>
      <c r="Q112"/>
      <c r="R112"/>
    </row>
    <row r="113" spans="2:18" s="16" customFormat="1" ht="15.75" customHeight="1" thickBot="1">
      <c r="B113" s="378"/>
      <c r="C113" s="23" t="s">
        <v>92</v>
      </c>
      <c r="D113" s="53">
        <v>10381.36</v>
      </c>
      <c r="E113" s="118">
        <f t="shared" si="8"/>
        <v>12457.630000000001</v>
      </c>
      <c r="F113" s="99">
        <f t="shared" si="9"/>
        <v>15572.04</v>
      </c>
      <c r="G113" s="119">
        <f>ROUND(F113*O14,0)</f>
        <v>4515892</v>
      </c>
      <c r="H113" s="21"/>
      <c r="I113" s="385"/>
      <c r="J113" s="386"/>
      <c r="K113" s="397"/>
      <c r="L113" s="67"/>
      <c r="M113" s="399"/>
      <c r="N113" s="100" t="s">
        <v>110</v>
      </c>
      <c r="O113" s="100" t="s">
        <v>112</v>
      </c>
      <c r="P113" s="370"/>
      <c r="Q113"/>
      <c r="R113"/>
    </row>
    <row r="114" spans="2:18" s="16" customFormat="1" ht="18" customHeight="1">
      <c r="B114" s="371" t="s">
        <v>67</v>
      </c>
      <c r="C114" s="372"/>
      <c r="D114" s="373"/>
      <c r="E114" s="72"/>
      <c r="F114" s="72"/>
      <c r="G114" s="73"/>
      <c r="H114" s="21"/>
      <c r="I114" s="385"/>
      <c r="J114" s="386"/>
      <c r="K114" s="158">
        <v>110</v>
      </c>
      <c r="L114" s="162"/>
      <c r="M114" s="159">
        <v>24.32</v>
      </c>
      <c r="N114" s="160">
        <f aca="true" t="shared" si="12" ref="N114:N120">ROUND(M114*20%,2)+M114</f>
        <v>29.18</v>
      </c>
      <c r="O114" s="160">
        <f>ROUND(N114*$O$12,2)+N114</f>
        <v>36.48</v>
      </c>
      <c r="P114" s="161">
        <v>10650</v>
      </c>
      <c r="Q114"/>
      <c r="R114"/>
    </row>
    <row r="115" spans="2:18" s="16" customFormat="1" ht="24.75" customHeight="1">
      <c r="B115" s="374"/>
      <c r="C115" s="33" t="s">
        <v>2</v>
      </c>
      <c r="D115" s="27" t="s">
        <v>103</v>
      </c>
      <c r="E115" s="78" t="s">
        <v>110</v>
      </c>
      <c r="F115" s="78" t="s">
        <v>130</v>
      </c>
      <c r="G115" s="144" t="s">
        <v>119</v>
      </c>
      <c r="H115" s="21"/>
      <c r="I115" s="385"/>
      <c r="J115" s="386"/>
      <c r="K115" s="158">
        <v>160</v>
      </c>
      <c r="L115" s="162"/>
      <c r="M115" s="159">
        <v>68.22</v>
      </c>
      <c r="N115" s="160">
        <f t="shared" si="12"/>
        <v>81.86</v>
      </c>
      <c r="O115" s="160">
        <f aca="true" t="shared" si="13" ref="O115:O120">ROUND(N115*$O$12,2)+N115</f>
        <v>102.33</v>
      </c>
      <c r="P115" s="161">
        <v>29700</v>
      </c>
      <c r="Q115"/>
      <c r="R115"/>
    </row>
    <row r="116" spans="2:18" s="16" customFormat="1" ht="16.5" customHeight="1">
      <c r="B116" s="374"/>
      <c r="C116" s="165">
        <v>110</v>
      </c>
      <c r="D116" s="159">
        <v>978.81</v>
      </c>
      <c r="E116" s="160">
        <f>ROUND(D116*20%,2)+D116</f>
        <v>1174.57</v>
      </c>
      <c r="F116" s="160">
        <f>ROUND(E116*$O$12,2)+E116</f>
        <v>1468.21</v>
      </c>
      <c r="G116" s="161">
        <v>426000</v>
      </c>
      <c r="H116" s="21"/>
      <c r="I116" s="385"/>
      <c r="J116" s="386"/>
      <c r="K116" s="22">
        <v>200</v>
      </c>
      <c r="L116" s="62"/>
      <c r="M116" s="52">
        <v>121.61</v>
      </c>
      <c r="N116" s="99">
        <f t="shared" si="12"/>
        <v>145.93</v>
      </c>
      <c r="O116" s="169">
        <f t="shared" si="13"/>
        <v>182.41</v>
      </c>
      <c r="P116" s="101">
        <f>ROUND(O116*O14,0)</f>
        <v>52899</v>
      </c>
      <c r="Q116"/>
      <c r="R116"/>
    </row>
    <row r="117" spans="2:18" s="16" customFormat="1" ht="16.5" customHeight="1">
      <c r="B117" s="374"/>
      <c r="C117" s="362">
        <v>160</v>
      </c>
      <c r="D117" s="359">
        <v>1809.32</v>
      </c>
      <c r="E117" s="169">
        <f>ROUND(D117*20%,2)+D117</f>
        <v>2171.18</v>
      </c>
      <c r="F117" s="169">
        <f>ROUND(E117*$O$12,2)+E117</f>
        <v>2713.9799999999996</v>
      </c>
      <c r="G117" s="363">
        <f>ROUND(F117*O14,0)</f>
        <v>787054</v>
      </c>
      <c r="H117" s="21"/>
      <c r="I117" s="385"/>
      <c r="J117" s="386"/>
      <c r="K117" s="22">
        <v>250</v>
      </c>
      <c r="L117" s="62"/>
      <c r="M117" s="52">
        <v>444.92</v>
      </c>
      <c r="N117" s="99">
        <f t="shared" si="12"/>
        <v>533.9</v>
      </c>
      <c r="O117" s="169">
        <f t="shared" si="13"/>
        <v>667.38</v>
      </c>
      <c r="P117" s="101">
        <f>ROUND(O117*O14,0)</f>
        <v>193540</v>
      </c>
      <c r="Q117"/>
      <c r="R117"/>
    </row>
    <row r="118" spans="2:18" s="16" customFormat="1" ht="16.5" customHeight="1">
      <c r="B118" s="375"/>
      <c r="C118" s="51">
        <v>200</v>
      </c>
      <c r="D118" s="52">
        <v>2669.49</v>
      </c>
      <c r="E118" s="99">
        <f>ROUND(D118*20%,2)+D118</f>
        <v>3203.39</v>
      </c>
      <c r="F118" s="169">
        <f>ROUND(E118*$O$12,2)+E118</f>
        <v>4004.24</v>
      </c>
      <c r="G118" s="101">
        <f>ROUND(F118*O14,0)</f>
        <v>1161230</v>
      </c>
      <c r="H118" s="21"/>
      <c r="I118" s="385"/>
      <c r="J118" s="386"/>
      <c r="K118" s="22">
        <v>315</v>
      </c>
      <c r="L118" s="62"/>
      <c r="M118" s="52">
        <v>711.86</v>
      </c>
      <c r="N118" s="99">
        <f t="shared" si="12"/>
        <v>854.23</v>
      </c>
      <c r="O118" s="169">
        <f t="shared" si="13"/>
        <v>1067.79</v>
      </c>
      <c r="P118" s="101">
        <f>ROUND(O118*O14,0)</f>
        <v>309659</v>
      </c>
      <c r="Q118"/>
      <c r="R118"/>
    </row>
    <row r="119" spans="2:18" s="16" customFormat="1" ht="16.5" customHeight="1">
      <c r="B119" s="375"/>
      <c r="C119" s="51">
        <v>250</v>
      </c>
      <c r="D119" s="52">
        <v>5338.98</v>
      </c>
      <c r="E119" s="99">
        <f>ROUND(D119*20%,2)+D119</f>
        <v>6406.78</v>
      </c>
      <c r="F119" s="169">
        <f>ROUND(E119*$O$12,2)+E119</f>
        <v>8008.48</v>
      </c>
      <c r="G119" s="101">
        <f>ROUND(F119*O14,0)</f>
        <v>2322459</v>
      </c>
      <c r="H119" s="21"/>
      <c r="I119" s="385"/>
      <c r="J119" s="386"/>
      <c r="K119" s="24">
        <v>400</v>
      </c>
      <c r="L119" s="68"/>
      <c r="M119" s="52">
        <v>1305</v>
      </c>
      <c r="N119" s="99">
        <f t="shared" si="12"/>
        <v>1566</v>
      </c>
      <c r="O119" s="169">
        <f t="shared" si="13"/>
        <v>1957.5</v>
      </c>
      <c r="P119" s="101">
        <f>ROUND(O119*O14,0)</f>
        <v>567675</v>
      </c>
      <c r="Q119"/>
      <c r="R119"/>
    </row>
    <row r="120" spans="2:18" s="16" customFormat="1" ht="16.5" customHeight="1" thickBot="1">
      <c r="B120" s="376"/>
      <c r="C120" s="34">
        <v>315</v>
      </c>
      <c r="D120" s="110">
        <v>7355.93</v>
      </c>
      <c r="E120" s="113">
        <f>ROUND(D120*20%,2)+D120</f>
        <v>8827.12</v>
      </c>
      <c r="F120" s="169">
        <f>ROUND(E120*$O$12,2)+E120</f>
        <v>11033.900000000001</v>
      </c>
      <c r="G120" s="114">
        <f>ROUND(F120*O14,0)</f>
        <v>3199831</v>
      </c>
      <c r="H120" s="21"/>
      <c r="I120" s="387"/>
      <c r="J120" s="388"/>
      <c r="K120" s="25">
        <v>500</v>
      </c>
      <c r="L120" s="89"/>
      <c r="M120" s="110">
        <v>4211.86</v>
      </c>
      <c r="N120" s="113">
        <f t="shared" si="12"/>
        <v>5054.23</v>
      </c>
      <c r="O120" s="169">
        <f t="shared" si="13"/>
        <v>6317.789999999999</v>
      </c>
      <c r="P120" s="114">
        <f>ROUND(O120*O14,0)</f>
        <v>1832159</v>
      </c>
      <c r="Q120"/>
      <c r="R120"/>
    </row>
    <row r="121" spans="9:13" ht="15" customHeight="1">
      <c r="I121" s="8"/>
      <c r="J121" s="8"/>
      <c r="K121" s="7"/>
      <c r="L121" s="7"/>
      <c r="M121" s="2"/>
    </row>
    <row r="122" spans="9:13" ht="15" customHeight="1">
      <c r="I122" s="8"/>
      <c r="J122" s="8"/>
      <c r="K122" s="7"/>
      <c r="L122" s="7"/>
      <c r="M122" s="8"/>
    </row>
    <row r="123" spans="4:13" ht="15" customHeight="1">
      <c r="D123" s="1"/>
      <c r="E123" s="1"/>
      <c r="F123" s="1"/>
      <c r="G123" s="1"/>
      <c r="I123" s="8"/>
      <c r="J123" s="8"/>
      <c r="K123" s="7"/>
      <c r="L123" s="7"/>
      <c r="M123" s="8"/>
    </row>
    <row r="124" spans="2:13" ht="15" customHeight="1">
      <c r="B124" s="8"/>
      <c r="C124" s="7"/>
      <c r="D124" s="8"/>
      <c r="E124" s="8"/>
      <c r="F124" s="8"/>
      <c r="G124" s="8"/>
      <c r="H124" s="8"/>
      <c r="I124" s="8"/>
      <c r="J124" s="8"/>
      <c r="K124" s="7"/>
      <c r="L124" s="7"/>
      <c r="M124" s="8"/>
    </row>
    <row r="125" spans="2:13" ht="15" customHeight="1">
      <c r="B125" s="8"/>
      <c r="C125" s="7"/>
      <c r="D125" s="8"/>
      <c r="E125" s="8"/>
      <c r="F125" s="8"/>
      <c r="G125" s="8"/>
      <c r="H125" s="8"/>
      <c r="I125" s="8"/>
      <c r="J125" s="8"/>
      <c r="K125" s="7"/>
      <c r="L125" s="7"/>
      <c r="M125" s="8"/>
    </row>
    <row r="126" spans="2:13" ht="15" customHeight="1">
      <c r="B126" s="8"/>
      <c r="C126" s="7"/>
      <c r="D126" s="8"/>
      <c r="E126" s="8"/>
      <c r="F126" s="8"/>
      <c r="G126" s="8"/>
      <c r="H126" s="8"/>
      <c r="I126" s="8"/>
      <c r="J126" s="8"/>
      <c r="K126" s="7"/>
      <c r="L126" s="7"/>
      <c r="M126" s="8"/>
    </row>
    <row r="127" spans="2:13" ht="15" customHeight="1">
      <c r="B127" s="8"/>
      <c r="C127" s="7"/>
      <c r="D127" s="8"/>
      <c r="E127" s="8"/>
      <c r="F127" s="8"/>
      <c r="G127" s="8"/>
      <c r="H127" s="8"/>
      <c r="I127" s="8"/>
      <c r="J127" s="8"/>
      <c r="K127" s="7"/>
      <c r="L127" s="7"/>
      <c r="M127" s="8"/>
    </row>
    <row r="128" spans="2:8" ht="15" customHeight="1">
      <c r="B128" s="8"/>
      <c r="C128" s="7"/>
      <c r="D128" s="8"/>
      <c r="E128" s="8"/>
      <c r="F128" s="8"/>
      <c r="G128" s="8"/>
      <c r="H128" s="8"/>
    </row>
    <row r="129" spans="3:7" ht="15" customHeight="1">
      <c r="C129" s="2"/>
      <c r="D129" s="1"/>
      <c r="E129" s="1"/>
      <c r="F129" s="1"/>
      <c r="G129" s="1"/>
    </row>
    <row r="130" spans="3:7" ht="15" customHeight="1">
      <c r="C130" s="2"/>
      <c r="D130" s="1"/>
      <c r="E130" s="1"/>
      <c r="F130" s="1"/>
      <c r="G130" s="1"/>
    </row>
    <row r="131" spans="3:7" ht="15" customHeight="1">
      <c r="C131" s="2"/>
      <c r="D131" s="1"/>
      <c r="E131" s="1"/>
      <c r="F131" s="1"/>
      <c r="G131" s="1"/>
    </row>
    <row r="132" spans="3:7" ht="15" customHeight="1">
      <c r="C132" s="2"/>
      <c r="D132" s="1"/>
      <c r="E132" s="1"/>
      <c r="F132" s="1"/>
      <c r="G132" s="1"/>
    </row>
    <row r="133" spans="3:7" ht="15" customHeight="1">
      <c r="C133" s="2"/>
      <c r="D133" s="1"/>
      <c r="E133" s="1"/>
      <c r="F133" s="1"/>
      <c r="G133" s="1"/>
    </row>
    <row r="134" spans="3:7" ht="15" customHeight="1">
      <c r="C134" s="2"/>
      <c r="D134" s="1"/>
      <c r="E134" s="1"/>
      <c r="F134" s="1"/>
      <c r="G134" s="1"/>
    </row>
    <row r="135" spans="3:7" ht="15" customHeight="1">
      <c r="C135" s="2"/>
      <c r="D135" s="1"/>
      <c r="E135" s="1"/>
      <c r="F135" s="1"/>
      <c r="G135" s="1"/>
    </row>
    <row r="136" spans="3:7" ht="15" customHeight="1">
      <c r="C136" s="2"/>
      <c r="D136" s="1"/>
      <c r="E136" s="1"/>
      <c r="F136" s="1"/>
      <c r="G136" s="1"/>
    </row>
    <row r="137" spans="3:7" ht="15" customHeight="1">
      <c r="C137" s="2"/>
      <c r="D137" s="1"/>
      <c r="E137" s="1"/>
      <c r="F137" s="1"/>
      <c r="G137" s="1"/>
    </row>
    <row r="138" spans="3:7" ht="15" customHeight="1">
      <c r="C138" s="2"/>
      <c r="D138" s="1"/>
      <c r="E138" s="1"/>
      <c r="F138" s="1"/>
      <c r="G138" s="1"/>
    </row>
    <row r="139" spans="3:7" ht="15" customHeight="1">
      <c r="C139" s="2"/>
      <c r="D139" s="1"/>
      <c r="E139" s="1"/>
      <c r="F139" s="1"/>
      <c r="G139" s="1"/>
    </row>
    <row r="140" spans="3:7" ht="15" customHeight="1">
      <c r="C140" s="2"/>
      <c r="D140" s="1"/>
      <c r="E140" s="1"/>
      <c r="F140" s="1"/>
      <c r="G140" s="1"/>
    </row>
    <row r="141" spans="3:7" ht="15" customHeight="1">
      <c r="C141" s="2"/>
      <c r="D141" s="1"/>
      <c r="E141" s="1"/>
      <c r="F141" s="1"/>
      <c r="G141" s="1"/>
    </row>
    <row r="142" spans="3:7" ht="15" customHeight="1">
      <c r="C142" s="2"/>
      <c r="D142" s="1"/>
      <c r="E142" s="1"/>
      <c r="F142" s="1"/>
      <c r="G142" s="1"/>
    </row>
    <row r="143" spans="3:7" ht="15" customHeight="1">
      <c r="C143" s="2"/>
      <c r="D143" s="1"/>
      <c r="E143" s="1"/>
      <c r="F143" s="1"/>
      <c r="G143" s="1"/>
    </row>
    <row r="144" spans="3:7" ht="15" customHeight="1">
      <c r="C144" s="2"/>
      <c r="D144" s="1"/>
      <c r="E144" s="1"/>
      <c r="F144" s="1"/>
      <c r="G144" s="1"/>
    </row>
    <row r="145" spans="3:7" ht="15" customHeight="1">
      <c r="C145" s="2"/>
      <c r="D145" s="1"/>
      <c r="E145" s="1"/>
      <c r="F145" s="1"/>
      <c r="G145" s="1"/>
    </row>
    <row r="146" spans="3:7" ht="15" customHeight="1">
      <c r="C146" s="2"/>
      <c r="D146" s="1"/>
      <c r="E146" s="1"/>
      <c r="F146" s="1"/>
      <c r="G146" s="1"/>
    </row>
    <row r="147" spans="3:7" ht="15" customHeight="1">
      <c r="C147" s="2"/>
      <c r="D147" s="1"/>
      <c r="E147" s="1"/>
      <c r="F147" s="1"/>
      <c r="G147" s="1"/>
    </row>
    <row r="148" spans="3:7" ht="15" customHeight="1">
      <c r="C148" s="2"/>
      <c r="D148" s="1"/>
      <c r="E148" s="1"/>
      <c r="F148" s="1"/>
      <c r="G148" s="1"/>
    </row>
    <row r="149" spans="3:7" ht="15" customHeight="1">
      <c r="C149" s="2"/>
      <c r="D149" s="1"/>
      <c r="E149" s="1"/>
      <c r="F149" s="1"/>
      <c r="G149" s="1"/>
    </row>
    <row r="150" spans="3:7" ht="15" customHeight="1">
      <c r="C150" s="2"/>
      <c r="D150" s="1"/>
      <c r="E150" s="1"/>
      <c r="F150" s="1"/>
      <c r="G150" s="1"/>
    </row>
    <row r="151" spans="3:7" ht="15" customHeight="1">
      <c r="C151" s="2"/>
      <c r="D151" s="1"/>
      <c r="E151" s="1"/>
      <c r="F151" s="1"/>
      <c r="G151" s="1"/>
    </row>
    <row r="152" spans="3:7" ht="15" customHeight="1">
      <c r="C152" s="2"/>
      <c r="D152" s="1"/>
      <c r="E152" s="1"/>
      <c r="F152" s="1"/>
      <c r="G152" s="1"/>
    </row>
    <row r="153" spans="3:7" ht="15" customHeight="1">
      <c r="C153" s="2"/>
      <c r="D153" s="1"/>
      <c r="E153" s="1"/>
      <c r="F153" s="1"/>
      <c r="G153" s="1"/>
    </row>
    <row r="154" spans="3:7" ht="15" customHeight="1">
      <c r="C154" s="2"/>
      <c r="D154" s="1"/>
      <c r="E154" s="1"/>
      <c r="F154" s="1"/>
      <c r="G154" s="1"/>
    </row>
  </sheetData>
  <sheetProtection/>
  <mergeCells count="71">
    <mergeCell ref="H19:P19"/>
    <mergeCell ref="I2:P2"/>
    <mergeCell ref="H3:P3"/>
    <mergeCell ref="H4:P4"/>
    <mergeCell ref="H5:P5"/>
    <mergeCell ref="B8:K8"/>
    <mergeCell ref="B13:K13"/>
    <mergeCell ref="H6:P6"/>
    <mergeCell ref="D9:I9"/>
    <mergeCell ref="B11:K11"/>
    <mergeCell ref="B54:K54"/>
    <mergeCell ref="B16:K16"/>
    <mergeCell ref="H18:I18"/>
    <mergeCell ref="B18:D50"/>
    <mergeCell ref="H31:I31"/>
    <mergeCell ref="H32:I32"/>
    <mergeCell ref="H44:I44"/>
    <mergeCell ref="H40:I40"/>
    <mergeCell ref="H48:I48"/>
    <mergeCell ref="B14:K14"/>
    <mergeCell ref="B10:K10"/>
    <mergeCell ref="D12:I12"/>
    <mergeCell ref="H43:I43"/>
    <mergeCell ref="H42:I42"/>
    <mergeCell ref="H46:I46"/>
    <mergeCell ref="H39:I39"/>
    <mergeCell ref="H21:I21"/>
    <mergeCell ref="H22:I22"/>
    <mergeCell ref="H23:I23"/>
    <mergeCell ref="B85:D85"/>
    <mergeCell ref="I85:M85"/>
    <mergeCell ref="B56:B84"/>
    <mergeCell ref="I56:J84"/>
    <mergeCell ref="B55:D55"/>
    <mergeCell ref="I55:M55"/>
    <mergeCell ref="H33:I33"/>
    <mergeCell ref="H34:I34"/>
    <mergeCell ref="H28:I28"/>
    <mergeCell ref="H29:I29"/>
    <mergeCell ref="H30:I30"/>
    <mergeCell ref="H26:I26"/>
    <mergeCell ref="I95:J100"/>
    <mergeCell ref="H20:I20"/>
    <mergeCell ref="H35:I35"/>
    <mergeCell ref="H36:I36"/>
    <mergeCell ref="H45:I45"/>
    <mergeCell ref="H41:I41"/>
    <mergeCell ref="H38:I38"/>
    <mergeCell ref="H37:I37"/>
    <mergeCell ref="H25:I25"/>
    <mergeCell ref="H24:I24"/>
    <mergeCell ref="I111:M111"/>
    <mergeCell ref="I112:J120"/>
    <mergeCell ref="K112:K113"/>
    <mergeCell ref="M112:M113"/>
    <mergeCell ref="H27:I27"/>
    <mergeCell ref="H49:I49"/>
    <mergeCell ref="H50:I50"/>
    <mergeCell ref="H47:I47"/>
    <mergeCell ref="I86:J93"/>
    <mergeCell ref="I94:M94"/>
    <mergeCell ref="P103:P104"/>
    <mergeCell ref="P112:P113"/>
    <mergeCell ref="B114:D114"/>
    <mergeCell ref="B115:B120"/>
    <mergeCell ref="B86:B113"/>
    <mergeCell ref="I102:M102"/>
    <mergeCell ref="I103:J110"/>
    <mergeCell ref="K103:K104"/>
    <mergeCell ref="L103:L104"/>
    <mergeCell ref="M103:M104"/>
  </mergeCells>
  <printOptions/>
  <pageMargins left="0.7480314960629921" right="0.2362204724409449" top="0.15748031496062992" bottom="0.15748031496062992" header="0.15748031496062992" footer="0.15748031496062992"/>
  <pageSetup horizontalDpi="600" verticalDpi="600" orientation="portrait" paperSize="9" scale="59" r:id="rId2"/>
  <headerFooter alignWithMargins="0">
    <oddFooter>&amp;L&amp;11ООО "РАНСМАС" &amp;10
УНП 690645024
г.Дзержинск, ул.1-ая Ленинская 43-16
&amp;C&amp;11м.т. (029) 651-67-67
м.т. (029) 619-18-15&amp;R&amp;11м.т. (029) 601-62-62
т/ф (017) 328-28-96</oddFooter>
  </headerFooter>
  <rowBreaks count="1" manualBreakCount="1">
    <brk id="53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O110"/>
  <sheetViews>
    <sheetView tabSelected="1" view="pageLayout" workbookViewId="0" topLeftCell="B78">
      <selection activeCell="O91" sqref="O91"/>
    </sheetView>
  </sheetViews>
  <sheetFormatPr defaultColWidth="9.00390625" defaultRowHeight="12.75" outlineLevelCol="1"/>
  <cols>
    <col min="1" max="1" width="0.6171875" style="172" customWidth="1"/>
    <col min="2" max="2" width="28.625" style="172" customWidth="1"/>
    <col min="3" max="3" width="14.75390625" style="172" customWidth="1"/>
    <col min="4" max="4" width="12.00390625" style="172" hidden="1" customWidth="1" outlineLevel="1"/>
    <col min="5" max="6" width="9.25390625" style="172" hidden="1" customWidth="1" outlineLevel="1"/>
    <col min="7" max="7" width="12.125" style="172" customWidth="1" collapsed="1"/>
    <col min="8" max="8" width="3.375" style="172" customWidth="1"/>
    <col min="9" max="9" width="9.125" style="172" customWidth="1"/>
    <col min="10" max="10" width="8.00390625" style="172" customWidth="1"/>
    <col min="11" max="11" width="12.00390625" style="172" customWidth="1"/>
    <col min="12" max="12" width="10.25390625" style="172" hidden="1" customWidth="1" outlineLevel="1"/>
    <col min="13" max="14" width="9.25390625" style="172" hidden="1" customWidth="1" outlineLevel="1"/>
    <col min="15" max="15" width="14.25390625" style="172" customWidth="1" collapsed="1"/>
    <col min="16" max="16384" width="9.125" style="172" customWidth="1"/>
  </cols>
  <sheetData>
    <row r="1" spans="1:15" ht="12.75">
      <c r="A1" s="171"/>
      <c r="B1" s="171"/>
      <c r="C1" s="212"/>
      <c r="D1" s="171"/>
      <c r="E1" s="171"/>
      <c r="F1" s="171"/>
      <c r="G1" s="171"/>
      <c r="H1" s="171"/>
      <c r="I1" s="534" t="s">
        <v>114</v>
      </c>
      <c r="J1" s="535"/>
      <c r="K1" s="535"/>
      <c r="L1" s="535"/>
      <c r="M1" s="535"/>
      <c r="N1" s="535"/>
      <c r="O1" s="535"/>
    </row>
    <row r="2" spans="1:15" ht="13.5" customHeight="1">
      <c r="A2" s="171"/>
      <c r="B2" s="171"/>
      <c r="C2" s="212"/>
      <c r="D2" s="171"/>
      <c r="E2" s="171"/>
      <c r="F2" s="171"/>
      <c r="G2" s="622" t="s">
        <v>285</v>
      </c>
      <c r="H2" s="622"/>
      <c r="I2" s="622"/>
      <c r="J2" s="622"/>
      <c r="K2" s="622"/>
      <c r="L2" s="622"/>
      <c r="M2" s="622"/>
      <c r="N2" s="622"/>
      <c r="O2" s="622"/>
    </row>
    <row r="3" spans="1:15" ht="12.75">
      <c r="A3" s="171"/>
      <c r="B3" s="171"/>
      <c r="D3" s="171"/>
      <c r="E3" s="171"/>
      <c r="F3" s="171"/>
      <c r="G3" s="171"/>
      <c r="H3" s="536" t="s">
        <v>121</v>
      </c>
      <c r="I3" s="537"/>
      <c r="J3" s="537"/>
      <c r="K3" s="537"/>
      <c r="L3" s="537"/>
      <c r="M3" s="537"/>
      <c r="N3" s="537"/>
      <c r="O3" s="537"/>
    </row>
    <row r="4" spans="1:15" ht="12.75">
      <c r="A4" s="171"/>
      <c r="B4" s="171"/>
      <c r="C4" s="213"/>
      <c r="D4" s="173"/>
      <c r="E4" s="173"/>
      <c r="F4" s="173"/>
      <c r="G4" s="173"/>
      <c r="H4" s="536" t="s">
        <v>286</v>
      </c>
      <c r="I4" s="537"/>
      <c r="J4" s="537"/>
      <c r="K4" s="537"/>
      <c r="L4" s="537"/>
      <c r="M4" s="537"/>
      <c r="N4" s="537"/>
      <c r="O4" s="537"/>
    </row>
    <row r="5" spans="1:15" ht="18.75" customHeight="1">
      <c r="A5" s="171"/>
      <c r="B5" s="214" t="s">
        <v>113</v>
      </c>
      <c r="C5" s="171"/>
      <c r="D5" s="173"/>
      <c r="E5" s="173"/>
      <c r="F5" s="173"/>
      <c r="G5" s="173"/>
      <c r="H5" s="536" t="s">
        <v>284</v>
      </c>
      <c r="I5" s="537"/>
      <c r="J5" s="537"/>
      <c r="K5" s="537"/>
      <c r="L5" s="537"/>
      <c r="M5" s="537"/>
      <c r="N5" s="537"/>
      <c r="O5" s="537"/>
    </row>
    <row r="6" spans="1:15" ht="12.75">
      <c r="A6" s="174"/>
      <c r="B6" s="215"/>
      <c r="C6" s="174"/>
      <c r="D6" s="175"/>
      <c r="E6" s="175"/>
      <c r="F6" s="175"/>
      <c r="G6" s="175"/>
      <c r="H6" s="174"/>
      <c r="I6" s="174"/>
      <c r="J6" s="174"/>
      <c r="K6" s="174"/>
      <c r="L6" s="175"/>
      <c r="M6" s="174"/>
      <c r="N6" s="174"/>
      <c r="O6" s="174"/>
    </row>
    <row r="7" spans="1:15" ht="1.5" customHeight="1">
      <c r="A7" s="174"/>
      <c r="B7" s="174"/>
      <c r="C7" s="174"/>
      <c r="D7" s="175"/>
      <c r="E7" s="175"/>
      <c r="F7" s="175"/>
      <c r="G7" s="175"/>
      <c r="H7" s="174"/>
      <c r="I7" s="174"/>
      <c r="J7" s="174"/>
      <c r="K7" s="174"/>
      <c r="L7" s="175"/>
      <c r="M7" s="174"/>
      <c r="N7" s="174"/>
      <c r="O7" s="174"/>
    </row>
    <row r="8" spans="1:15" ht="12.75">
      <c r="A8" s="174"/>
      <c r="B8" s="490" t="s">
        <v>125</v>
      </c>
      <c r="C8" s="490"/>
      <c r="D8" s="490"/>
      <c r="E8" s="490"/>
      <c r="F8" s="490"/>
      <c r="G8" s="490"/>
      <c r="H8" s="490"/>
      <c r="I8" s="490"/>
      <c r="J8" s="490"/>
      <c r="K8" s="490"/>
      <c r="L8" s="216"/>
      <c r="M8" s="176" t="s">
        <v>278</v>
      </c>
      <c r="N8" s="177">
        <v>0.25</v>
      </c>
      <c r="O8" s="174" t="s">
        <v>280</v>
      </c>
    </row>
    <row r="9" spans="1:15" ht="4.5" customHeight="1">
      <c r="A9" s="174"/>
      <c r="B9" s="216"/>
      <c r="C9" s="216"/>
      <c r="D9" s="490"/>
      <c r="E9" s="490"/>
      <c r="F9" s="490"/>
      <c r="G9" s="490"/>
      <c r="H9" s="490"/>
      <c r="I9" s="490"/>
      <c r="J9" s="216"/>
      <c r="K9" s="216"/>
      <c r="L9" s="216"/>
      <c r="M9" s="174"/>
      <c r="N9" s="174"/>
      <c r="O9" s="174"/>
    </row>
    <row r="10" spans="1:15" ht="12.75">
      <c r="A10" s="174"/>
      <c r="B10" s="490" t="s">
        <v>287</v>
      </c>
      <c r="C10" s="490"/>
      <c r="D10" s="490"/>
      <c r="E10" s="490"/>
      <c r="F10" s="490"/>
      <c r="G10" s="490"/>
      <c r="H10" s="490"/>
      <c r="I10" s="490"/>
      <c r="J10" s="490"/>
      <c r="K10" s="490"/>
      <c r="L10" s="216"/>
      <c r="M10" s="176" t="s">
        <v>276</v>
      </c>
      <c r="N10" s="177">
        <v>0.25</v>
      </c>
      <c r="O10" s="174"/>
    </row>
    <row r="11" spans="1:15" ht="8.25" customHeight="1">
      <c r="A11" s="174"/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216"/>
      <c r="M11" s="174"/>
      <c r="N11" s="174"/>
      <c r="O11" s="174"/>
    </row>
    <row r="12" spans="1:15" ht="8.25" customHeight="1">
      <c r="A12" s="174"/>
      <c r="B12" s="174"/>
      <c r="C12" s="174"/>
      <c r="D12" s="216"/>
      <c r="E12" s="216"/>
      <c r="F12" s="216"/>
      <c r="G12" s="216"/>
      <c r="H12" s="216"/>
      <c r="I12" s="216"/>
      <c r="J12" s="174"/>
      <c r="K12" s="174"/>
      <c r="L12" s="174"/>
      <c r="M12" s="174"/>
      <c r="N12" s="174"/>
      <c r="O12" s="174"/>
    </row>
    <row r="13" spans="1:15" ht="25.5" customHeight="1">
      <c r="A13" s="174"/>
      <c r="B13" s="491" t="s">
        <v>126</v>
      </c>
      <c r="C13" s="491"/>
      <c r="D13" s="491"/>
      <c r="E13" s="491"/>
      <c r="F13" s="491"/>
      <c r="G13" s="491"/>
      <c r="H13" s="491"/>
      <c r="I13" s="491"/>
      <c r="J13" s="491"/>
      <c r="K13" s="491"/>
      <c r="L13" s="174"/>
      <c r="M13" s="176" t="s">
        <v>111</v>
      </c>
      <c r="N13" s="176">
        <v>290</v>
      </c>
      <c r="O13" s="174"/>
    </row>
    <row r="14" spans="1:15" ht="8.25" customHeight="1">
      <c r="A14" s="174"/>
      <c r="B14" s="174"/>
      <c r="C14" s="217"/>
      <c r="D14" s="217"/>
      <c r="E14" s="217"/>
      <c r="F14" s="217"/>
      <c r="G14" s="217"/>
      <c r="H14" s="217"/>
      <c r="I14" s="217"/>
      <c r="J14" s="217"/>
      <c r="K14" s="217"/>
      <c r="L14" s="174"/>
      <c r="O14" s="174"/>
    </row>
    <row r="15" spans="1:15" ht="12.75">
      <c r="A15" s="174"/>
      <c r="B15" s="492" t="s">
        <v>128</v>
      </c>
      <c r="C15" s="492"/>
      <c r="D15" s="492"/>
      <c r="E15" s="492"/>
      <c r="F15" s="492"/>
      <c r="G15" s="492"/>
      <c r="H15" s="492"/>
      <c r="I15" s="492"/>
      <c r="J15" s="492"/>
      <c r="K15" s="492"/>
      <c r="L15" s="174"/>
      <c r="O15" s="174"/>
    </row>
    <row r="16" spans="1:15" ht="6" customHeight="1">
      <c r="A16" s="174"/>
      <c r="B16" s="218"/>
      <c r="C16" s="218"/>
      <c r="D16" s="175"/>
      <c r="E16" s="175"/>
      <c r="F16" s="175"/>
      <c r="G16" s="175"/>
      <c r="H16" s="174"/>
      <c r="I16" s="174"/>
      <c r="J16" s="174"/>
      <c r="K16" s="218"/>
      <c r="L16" s="218"/>
      <c r="M16" s="174"/>
      <c r="N16" s="174"/>
      <c r="O16" s="174"/>
    </row>
    <row r="17" spans="1:15" ht="6" customHeight="1" thickBot="1">
      <c r="A17" s="174"/>
      <c r="B17" s="218"/>
      <c r="C17" s="218"/>
      <c r="D17" s="219"/>
      <c r="E17" s="219"/>
      <c r="F17" s="219"/>
      <c r="G17" s="219"/>
      <c r="H17" s="219"/>
      <c r="I17" s="219"/>
      <c r="J17" s="219"/>
      <c r="K17" s="218"/>
      <c r="L17" s="218"/>
      <c r="M17" s="174"/>
      <c r="N17" s="174"/>
      <c r="O17" s="174"/>
    </row>
    <row r="18" spans="1:15" ht="22.5">
      <c r="A18" s="174"/>
      <c r="B18" s="495"/>
      <c r="C18" s="496"/>
      <c r="D18" s="496"/>
      <c r="E18" s="496"/>
      <c r="F18" s="496"/>
      <c r="G18" s="497"/>
      <c r="H18" s="505" t="s">
        <v>165</v>
      </c>
      <c r="I18" s="506"/>
      <c r="J18" s="263" t="s">
        <v>166</v>
      </c>
      <c r="K18" s="263" t="s">
        <v>167</v>
      </c>
      <c r="L18" s="264" t="s">
        <v>168</v>
      </c>
      <c r="M18" s="256" t="s">
        <v>129</v>
      </c>
      <c r="N18" s="256" t="s">
        <v>130</v>
      </c>
      <c r="O18" s="249" t="s">
        <v>131</v>
      </c>
    </row>
    <row r="19" spans="1:15" ht="18" customHeight="1">
      <c r="A19" s="174"/>
      <c r="B19" s="498"/>
      <c r="C19" s="499"/>
      <c r="D19" s="499"/>
      <c r="E19" s="499"/>
      <c r="F19" s="499"/>
      <c r="G19" s="500"/>
      <c r="H19" s="504">
        <v>50</v>
      </c>
      <c r="I19" s="504"/>
      <c r="J19" s="185">
        <v>1.8</v>
      </c>
      <c r="K19" s="186">
        <v>500</v>
      </c>
      <c r="L19" s="187">
        <v>20.79</v>
      </c>
      <c r="M19" s="364">
        <f>ROUND(L19*20%,2)+L19</f>
        <v>24.95</v>
      </c>
      <c r="N19" s="364">
        <f aca="true" t="shared" si="0" ref="N19:N38">ROUND(M19*$N$8,2)+M19</f>
        <v>31.189999999999998</v>
      </c>
      <c r="O19" s="265">
        <v>9150</v>
      </c>
    </row>
    <row r="20" spans="1:15" ht="18" customHeight="1">
      <c r="A20" s="184"/>
      <c r="B20" s="498"/>
      <c r="C20" s="499"/>
      <c r="D20" s="499"/>
      <c r="E20" s="499"/>
      <c r="F20" s="499"/>
      <c r="G20" s="500"/>
      <c r="H20" s="504">
        <v>50</v>
      </c>
      <c r="I20" s="504"/>
      <c r="J20" s="185">
        <v>1.8</v>
      </c>
      <c r="K20" s="186">
        <v>1000</v>
      </c>
      <c r="L20" s="187">
        <v>36.99</v>
      </c>
      <c r="M20" s="364">
        <f aca="true" t="shared" si="1" ref="M20:M38">ROUND(L20*20%,2)+L20</f>
        <v>44.39</v>
      </c>
      <c r="N20" s="364">
        <f t="shared" si="0"/>
        <v>55.49</v>
      </c>
      <c r="O20" s="265">
        <v>16200</v>
      </c>
    </row>
    <row r="21" spans="1:15" ht="18" customHeight="1">
      <c r="A21" s="174"/>
      <c r="B21" s="498"/>
      <c r="C21" s="499"/>
      <c r="D21" s="499"/>
      <c r="E21" s="499"/>
      <c r="F21" s="499"/>
      <c r="G21" s="500"/>
      <c r="H21" s="504">
        <v>50</v>
      </c>
      <c r="I21" s="504"/>
      <c r="J21" s="185">
        <v>1.8</v>
      </c>
      <c r="K21" s="186">
        <v>1500</v>
      </c>
      <c r="L21" s="187">
        <v>54.52</v>
      </c>
      <c r="M21" s="364">
        <f t="shared" si="1"/>
        <v>65.42</v>
      </c>
      <c r="N21" s="364">
        <f t="shared" si="0"/>
        <v>81.78</v>
      </c>
      <c r="O21" s="265">
        <v>23850</v>
      </c>
    </row>
    <row r="22" spans="1:15" ht="18" customHeight="1">
      <c r="A22" s="184"/>
      <c r="B22" s="498"/>
      <c r="C22" s="499"/>
      <c r="D22" s="499"/>
      <c r="E22" s="499"/>
      <c r="F22" s="499"/>
      <c r="G22" s="500"/>
      <c r="H22" s="504">
        <v>50</v>
      </c>
      <c r="I22" s="504"/>
      <c r="J22" s="185">
        <v>1.8</v>
      </c>
      <c r="K22" s="186">
        <v>2000</v>
      </c>
      <c r="L22" s="187">
        <v>65.67</v>
      </c>
      <c r="M22" s="364">
        <f t="shared" si="1"/>
        <v>78.8</v>
      </c>
      <c r="N22" s="364">
        <f t="shared" si="0"/>
        <v>98.5</v>
      </c>
      <c r="O22" s="265">
        <v>28650</v>
      </c>
    </row>
    <row r="23" spans="1:15" ht="18" customHeight="1">
      <c r="A23" s="184"/>
      <c r="B23" s="498"/>
      <c r="C23" s="499"/>
      <c r="D23" s="499"/>
      <c r="E23" s="499"/>
      <c r="F23" s="499"/>
      <c r="G23" s="500"/>
      <c r="H23" s="493">
        <v>50</v>
      </c>
      <c r="I23" s="493"/>
      <c r="J23" s="178">
        <v>1.8</v>
      </c>
      <c r="K23" s="179">
        <v>3000</v>
      </c>
      <c r="L23" s="180">
        <v>97.54</v>
      </c>
      <c r="M23" s="365">
        <f t="shared" si="1"/>
        <v>117.05000000000001</v>
      </c>
      <c r="N23" s="365">
        <f t="shared" si="0"/>
        <v>146.31</v>
      </c>
      <c r="O23" s="366">
        <f>ROUND(N23*N13,0)</f>
        <v>42430</v>
      </c>
    </row>
    <row r="24" spans="1:15" ht="18" customHeight="1">
      <c r="A24" s="174"/>
      <c r="B24" s="498"/>
      <c r="C24" s="499"/>
      <c r="D24" s="499"/>
      <c r="E24" s="499"/>
      <c r="F24" s="499"/>
      <c r="G24" s="500"/>
      <c r="H24" s="493">
        <v>50</v>
      </c>
      <c r="I24" s="493"/>
      <c r="J24" s="178">
        <v>3.2</v>
      </c>
      <c r="K24" s="179">
        <v>500</v>
      </c>
      <c r="L24" s="180">
        <v>33.36</v>
      </c>
      <c r="M24" s="182">
        <f t="shared" si="1"/>
        <v>40.03</v>
      </c>
      <c r="N24" s="182">
        <f t="shared" si="0"/>
        <v>50.04</v>
      </c>
      <c r="O24" s="183">
        <f>ROUND(N24*N13,0)</f>
        <v>14512</v>
      </c>
    </row>
    <row r="25" spans="1:15" ht="18" customHeight="1">
      <c r="A25" s="174"/>
      <c r="B25" s="498"/>
      <c r="C25" s="499"/>
      <c r="D25" s="499"/>
      <c r="E25" s="499"/>
      <c r="F25" s="499"/>
      <c r="G25" s="500"/>
      <c r="H25" s="493">
        <v>50</v>
      </c>
      <c r="I25" s="493"/>
      <c r="J25" s="178">
        <v>3.2</v>
      </c>
      <c r="K25" s="179">
        <v>1000</v>
      </c>
      <c r="L25" s="180">
        <v>59.48</v>
      </c>
      <c r="M25" s="182">
        <f t="shared" si="1"/>
        <v>71.38</v>
      </c>
      <c r="N25" s="182">
        <f t="shared" si="0"/>
        <v>89.22999999999999</v>
      </c>
      <c r="O25" s="183">
        <f>ROUND(N25*N13,0)</f>
        <v>25877</v>
      </c>
    </row>
    <row r="26" spans="1:15" ht="18" customHeight="1">
      <c r="A26" s="174"/>
      <c r="B26" s="498"/>
      <c r="C26" s="499"/>
      <c r="D26" s="499"/>
      <c r="E26" s="499"/>
      <c r="F26" s="499"/>
      <c r="G26" s="500"/>
      <c r="H26" s="493">
        <v>50</v>
      </c>
      <c r="I26" s="493"/>
      <c r="J26" s="178">
        <v>3.2</v>
      </c>
      <c r="K26" s="179">
        <v>1500</v>
      </c>
      <c r="L26" s="180">
        <v>88.25</v>
      </c>
      <c r="M26" s="182">
        <f t="shared" si="1"/>
        <v>105.9</v>
      </c>
      <c r="N26" s="182">
        <f t="shared" si="0"/>
        <v>132.38</v>
      </c>
      <c r="O26" s="183">
        <f>ROUND(N26*N13,0)</f>
        <v>38390</v>
      </c>
    </row>
    <row r="27" spans="1:15" ht="18" customHeight="1">
      <c r="A27" s="174"/>
      <c r="B27" s="498"/>
      <c r="C27" s="499"/>
      <c r="D27" s="499"/>
      <c r="E27" s="499"/>
      <c r="F27" s="499"/>
      <c r="G27" s="500"/>
      <c r="H27" s="493">
        <v>50</v>
      </c>
      <c r="I27" s="493"/>
      <c r="J27" s="178">
        <v>3.2</v>
      </c>
      <c r="K27" s="179">
        <v>2000</v>
      </c>
      <c r="L27" s="180">
        <v>111.71</v>
      </c>
      <c r="M27" s="182">
        <f t="shared" si="1"/>
        <v>134.04999999999998</v>
      </c>
      <c r="N27" s="182">
        <f t="shared" si="0"/>
        <v>167.55999999999997</v>
      </c>
      <c r="O27" s="183">
        <f>ROUND(N27*N13,0)</f>
        <v>48592</v>
      </c>
    </row>
    <row r="28" spans="1:15" ht="18" customHeight="1">
      <c r="A28" s="174"/>
      <c r="B28" s="498"/>
      <c r="C28" s="499"/>
      <c r="D28" s="499"/>
      <c r="E28" s="499"/>
      <c r="F28" s="499"/>
      <c r="G28" s="500"/>
      <c r="H28" s="493">
        <v>50</v>
      </c>
      <c r="I28" s="493"/>
      <c r="J28" s="178">
        <v>3.2</v>
      </c>
      <c r="K28" s="179">
        <v>3000</v>
      </c>
      <c r="L28" s="180">
        <v>166.59</v>
      </c>
      <c r="M28" s="182">
        <f t="shared" si="1"/>
        <v>199.91</v>
      </c>
      <c r="N28" s="182">
        <f t="shared" si="0"/>
        <v>249.89</v>
      </c>
      <c r="O28" s="183">
        <f>ROUND(N28*N13,0)</f>
        <v>72468</v>
      </c>
    </row>
    <row r="29" spans="1:15" ht="18" customHeight="1">
      <c r="A29" s="174"/>
      <c r="B29" s="498"/>
      <c r="C29" s="499"/>
      <c r="D29" s="499"/>
      <c r="E29" s="499"/>
      <c r="F29" s="499"/>
      <c r="G29" s="500"/>
      <c r="H29" s="504">
        <v>110</v>
      </c>
      <c r="I29" s="504"/>
      <c r="J29" s="185">
        <v>2.2</v>
      </c>
      <c r="K29" s="186">
        <v>500</v>
      </c>
      <c r="L29" s="187">
        <v>50.31</v>
      </c>
      <c r="M29" s="364">
        <f t="shared" si="1"/>
        <v>60.370000000000005</v>
      </c>
      <c r="N29" s="364">
        <f t="shared" si="0"/>
        <v>75.46000000000001</v>
      </c>
      <c r="O29" s="265">
        <v>21900</v>
      </c>
    </row>
    <row r="30" spans="1:15" ht="18" customHeight="1">
      <c r="A30" s="184"/>
      <c r="B30" s="498"/>
      <c r="C30" s="499"/>
      <c r="D30" s="499"/>
      <c r="E30" s="499"/>
      <c r="F30" s="499"/>
      <c r="G30" s="500"/>
      <c r="H30" s="504">
        <v>110</v>
      </c>
      <c r="I30" s="504"/>
      <c r="J30" s="185">
        <v>2.2</v>
      </c>
      <c r="K30" s="186">
        <v>1000</v>
      </c>
      <c r="L30" s="187">
        <v>97.53</v>
      </c>
      <c r="M30" s="364">
        <f t="shared" si="1"/>
        <v>117.04</v>
      </c>
      <c r="N30" s="364">
        <f t="shared" si="0"/>
        <v>146.3</v>
      </c>
      <c r="O30" s="265">
        <v>42600</v>
      </c>
    </row>
    <row r="31" spans="1:15" ht="18" customHeight="1">
      <c r="A31" s="174"/>
      <c r="B31" s="498"/>
      <c r="C31" s="499"/>
      <c r="D31" s="499"/>
      <c r="E31" s="499"/>
      <c r="F31" s="499"/>
      <c r="G31" s="500"/>
      <c r="H31" s="504">
        <v>110</v>
      </c>
      <c r="I31" s="504"/>
      <c r="J31" s="185">
        <v>2.2</v>
      </c>
      <c r="K31" s="186">
        <v>1500</v>
      </c>
      <c r="L31" s="187">
        <v>144</v>
      </c>
      <c r="M31" s="364">
        <f t="shared" si="1"/>
        <v>172.8</v>
      </c>
      <c r="N31" s="364">
        <f t="shared" si="0"/>
        <v>216</v>
      </c>
      <c r="O31" s="265">
        <v>62700</v>
      </c>
    </row>
    <row r="32" spans="1:15" ht="18" customHeight="1">
      <c r="A32" s="184"/>
      <c r="B32" s="498"/>
      <c r="C32" s="499"/>
      <c r="D32" s="499"/>
      <c r="E32" s="499"/>
      <c r="F32" s="499"/>
      <c r="G32" s="500"/>
      <c r="H32" s="504">
        <v>110</v>
      </c>
      <c r="I32" s="504"/>
      <c r="J32" s="185">
        <v>2.2</v>
      </c>
      <c r="K32" s="186">
        <v>2000</v>
      </c>
      <c r="L32" s="187">
        <v>175.73</v>
      </c>
      <c r="M32" s="364">
        <f t="shared" si="1"/>
        <v>210.88</v>
      </c>
      <c r="N32" s="364">
        <f t="shared" si="0"/>
        <v>263.6</v>
      </c>
      <c r="O32" s="265">
        <v>76500</v>
      </c>
    </row>
    <row r="33" spans="1:15" ht="18" customHeight="1">
      <c r="A33" s="184"/>
      <c r="B33" s="498"/>
      <c r="C33" s="499"/>
      <c r="D33" s="499"/>
      <c r="E33" s="499"/>
      <c r="F33" s="499"/>
      <c r="G33" s="500"/>
      <c r="H33" s="504">
        <v>110</v>
      </c>
      <c r="I33" s="504"/>
      <c r="J33" s="185">
        <v>2.2</v>
      </c>
      <c r="K33" s="186">
        <v>3000</v>
      </c>
      <c r="L33" s="187">
        <v>261.3</v>
      </c>
      <c r="M33" s="364">
        <f t="shared" si="1"/>
        <v>313.56</v>
      </c>
      <c r="N33" s="364">
        <f t="shared" si="0"/>
        <v>391.95</v>
      </c>
      <c r="O33" s="265">
        <v>113700</v>
      </c>
    </row>
    <row r="34" spans="1:15" ht="18" customHeight="1">
      <c r="A34" s="174"/>
      <c r="B34" s="498"/>
      <c r="C34" s="499"/>
      <c r="D34" s="499"/>
      <c r="E34" s="499"/>
      <c r="F34" s="499"/>
      <c r="G34" s="500"/>
      <c r="H34" s="493">
        <v>110</v>
      </c>
      <c r="I34" s="493"/>
      <c r="J34" s="178">
        <v>3.2</v>
      </c>
      <c r="K34" s="179">
        <v>500</v>
      </c>
      <c r="L34" s="180">
        <v>64.99</v>
      </c>
      <c r="M34" s="182">
        <f t="shared" si="1"/>
        <v>77.99</v>
      </c>
      <c r="N34" s="182">
        <f t="shared" si="0"/>
        <v>97.49</v>
      </c>
      <c r="O34" s="183">
        <f>ROUND(N34*N13,0)</f>
        <v>28272</v>
      </c>
    </row>
    <row r="35" spans="1:15" ht="18" customHeight="1">
      <c r="A35" s="174"/>
      <c r="B35" s="498"/>
      <c r="C35" s="499"/>
      <c r="D35" s="499"/>
      <c r="E35" s="499"/>
      <c r="F35" s="499"/>
      <c r="G35" s="500"/>
      <c r="H35" s="493">
        <v>110</v>
      </c>
      <c r="I35" s="493"/>
      <c r="J35" s="178">
        <v>3.2</v>
      </c>
      <c r="K35" s="179">
        <v>1000</v>
      </c>
      <c r="L35" s="180">
        <v>123.32</v>
      </c>
      <c r="M35" s="182">
        <f t="shared" si="1"/>
        <v>147.98</v>
      </c>
      <c r="N35" s="182">
        <f t="shared" si="0"/>
        <v>184.98</v>
      </c>
      <c r="O35" s="183">
        <f>ROUND(N35*N13,0)</f>
        <v>53644</v>
      </c>
    </row>
    <row r="36" spans="1:15" ht="18" customHeight="1">
      <c r="A36" s="174"/>
      <c r="B36" s="498"/>
      <c r="C36" s="499"/>
      <c r="D36" s="499"/>
      <c r="E36" s="499"/>
      <c r="F36" s="499"/>
      <c r="G36" s="500"/>
      <c r="H36" s="493">
        <v>110</v>
      </c>
      <c r="I36" s="493"/>
      <c r="J36" s="178">
        <v>3.2</v>
      </c>
      <c r="K36" s="179">
        <v>1500</v>
      </c>
      <c r="L36" s="180">
        <v>176.7</v>
      </c>
      <c r="M36" s="182">
        <f t="shared" si="1"/>
        <v>212.04</v>
      </c>
      <c r="N36" s="182">
        <f t="shared" si="0"/>
        <v>265.05</v>
      </c>
      <c r="O36" s="183">
        <f>ROUND(N36*N13,0)</f>
        <v>76865</v>
      </c>
    </row>
    <row r="37" spans="1:15" ht="18" customHeight="1">
      <c r="A37" s="174"/>
      <c r="B37" s="498"/>
      <c r="C37" s="499"/>
      <c r="D37" s="499"/>
      <c r="E37" s="499"/>
      <c r="F37" s="499"/>
      <c r="G37" s="500"/>
      <c r="H37" s="493">
        <v>110</v>
      </c>
      <c r="I37" s="493"/>
      <c r="J37" s="178">
        <v>3.2</v>
      </c>
      <c r="K37" s="179">
        <v>2000</v>
      </c>
      <c r="L37" s="180">
        <v>234.03</v>
      </c>
      <c r="M37" s="182">
        <f t="shared" si="1"/>
        <v>280.84000000000003</v>
      </c>
      <c r="N37" s="182">
        <f t="shared" si="0"/>
        <v>351.05</v>
      </c>
      <c r="O37" s="183">
        <f>ROUND(N37*N13,0)</f>
        <v>101805</v>
      </c>
    </row>
    <row r="38" spans="1:15" ht="18" customHeight="1" thickBot="1">
      <c r="A38" s="174"/>
      <c r="B38" s="501"/>
      <c r="C38" s="502"/>
      <c r="D38" s="502"/>
      <c r="E38" s="502"/>
      <c r="F38" s="502"/>
      <c r="G38" s="503"/>
      <c r="H38" s="514">
        <v>110</v>
      </c>
      <c r="I38" s="514"/>
      <c r="J38" s="188">
        <v>3.2</v>
      </c>
      <c r="K38" s="189">
        <v>3000</v>
      </c>
      <c r="L38" s="190">
        <v>348.7</v>
      </c>
      <c r="M38" s="191">
        <f t="shared" si="1"/>
        <v>418.44</v>
      </c>
      <c r="N38" s="191">
        <f t="shared" si="0"/>
        <v>523.05</v>
      </c>
      <c r="O38" s="192">
        <f>ROUND(N38*N13,0)</f>
        <v>151685</v>
      </c>
    </row>
    <row r="39" spans="1:15" ht="12.75">
      <c r="A39" s="174"/>
      <c r="B39" s="220" t="s">
        <v>132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1"/>
      <c r="M39" s="174"/>
      <c r="N39" s="174"/>
      <c r="O39" s="174"/>
    </row>
    <row r="40" spans="1:15" ht="12.75">
      <c r="A40" s="174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1"/>
      <c r="M40" s="174"/>
      <c r="N40" s="174"/>
      <c r="O40" s="174"/>
    </row>
    <row r="41" spans="1:15" ht="12.75">
      <c r="A41" s="174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1"/>
      <c r="M41" s="174"/>
      <c r="N41" s="174"/>
      <c r="O41" s="174"/>
    </row>
    <row r="42" spans="1:15" ht="12.75">
      <c r="A42" s="174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1"/>
      <c r="M42" s="174"/>
      <c r="N42" s="174"/>
      <c r="O42" s="174"/>
    </row>
    <row r="43" spans="1:15" ht="12.75">
      <c r="A43" s="174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1"/>
      <c r="M43" s="174"/>
      <c r="N43" s="174"/>
      <c r="O43" s="174"/>
    </row>
    <row r="44" spans="1:15" ht="12.75">
      <c r="A44" s="174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M44" s="174"/>
      <c r="N44" s="174"/>
      <c r="O44" s="174"/>
    </row>
    <row r="45" spans="1:15" ht="12.75">
      <c r="A45" s="174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1"/>
      <c r="M45" s="174"/>
      <c r="N45" s="174"/>
      <c r="O45" s="174"/>
    </row>
    <row r="46" spans="1:15" ht="12.75">
      <c r="A46" s="174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1"/>
      <c r="M46" s="174"/>
      <c r="N46" s="174"/>
      <c r="O46" s="174"/>
    </row>
    <row r="47" spans="1:15" ht="12.75">
      <c r="A47" s="174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1"/>
      <c r="M47" s="174"/>
      <c r="N47" s="174"/>
      <c r="O47" s="174"/>
    </row>
    <row r="48" spans="1:15" ht="12.75">
      <c r="A48" s="174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174"/>
      <c r="N48" s="174"/>
      <c r="O48" s="174"/>
    </row>
    <row r="49" spans="1:15" ht="12.75">
      <c r="A49" s="174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1"/>
      <c r="M49" s="174"/>
      <c r="N49" s="174"/>
      <c r="O49" s="174"/>
    </row>
    <row r="50" spans="1:15" ht="12.75">
      <c r="A50" s="174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1"/>
      <c r="M50" s="174"/>
      <c r="N50" s="174"/>
      <c r="O50" s="174"/>
    </row>
    <row r="51" spans="1:15" ht="12.75">
      <c r="A51" s="174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1"/>
      <c r="M51" s="174"/>
      <c r="N51" s="174"/>
      <c r="O51" s="174"/>
    </row>
    <row r="52" spans="1:15" ht="12.75">
      <c r="A52" s="174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1"/>
      <c r="M52" s="174"/>
      <c r="N52" s="174"/>
      <c r="O52" s="174"/>
    </row>
    <row r="53" spans="1:15" ht="12.75">
      <c r="A53" s="174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1"/>
      <c r="M53" s="174"/>
      <c r="N53" s="174"/>
      <c r="O53" s="174"/>
    </row>
    <row r="54" spans="1:15" ht="12.75">
      <c r="A54" s="174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1"/>
      <c r="M54" s="174"/>
      <c r="N54" s="174"/>
      <c r="O54" s="174"/>
    </row>
    <row r="55" spans="1:15" ht="9.75" customHeight="1">
      <c r="A55" s="174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1"/>
      <c r="M55" s="174"/>
      <c r="N55" s="174"/>
      <c r="O55" s="174"/>
    </row>
    <row r="56" spans="1:15" ht="9.75" customHeight="1">
      <c r="A56" s="174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1"/>
      <c r="M56" s="174"/>
      <c r="N56" s="174"/>
      <c r="O56" s="174"/>
    </row>
    <row r="57" spans="1:15" ht="21" customHeight="1">
      <c r="A57" s="174"/>
      <c r="B57" s="494" t="s">
        <v>94</v>
      </c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174"/>
      <c r="N57" s="174"/>
      <c r="O57" s="174"/>
    </row>
    <row r="58" spans="1:15" ht="12.75">
      <c r="A58" s="174"/>
      <c r="B58" s="525" t="s">
        <v>282</v>
      </c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174"/>
      <c r="N58" s="174"/>
      <c r="O58" s="174"/>
    </row>
    <row r="59" spans="1:15" ht="6" customHeight="1" thickBot="1">
      <c r="A59" s="174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1"/>
      <c r="M59" s="174"/>
      <c r="N59" s="174"/>
      <c r="O59" s="174"/>
    </row>
    <row r="60" spans="1:15" ht="30.75" customHeight="1">
      <c r="A60" s="174"/>
      <c r="B60" s="521" t="s">
        <v>133</v>
      </c>
      <c r="C60" s="522"/>
      <c r="D60" s="522"/>
      <c r="E60" s="522"/>
      <c r="F60" s="522"/>
      <c r="G60" s="523"/>
      <c r="H60" s="223"/>
      <c r="I60" s="463" t="s">
        <v>134</v>
      </c>
      <c r="J60" s="464"/>
      <c r="K60" s="464"/>
      <c r="L60" s="464"/>
      <c r="M60" s="464"/>
      <c r="N60" s="464"/>
      <c r="O60" s="465"/>
    </row>
    <row r="61" spans="1:15" ht="30.75" customHeight="1">
      <c r="A61" s="174"/>
      <c r="B61" s="513"/>
      <c r="C61" s="257" t="s">
        <v>2</v>
      </c>
      <c r="D61" s="246" t="s">
        <v>160</v>
      </c>
      <c r="E61" s="247" t="s">
        <v>129</v>
      </c>
      <c r="F61" s="248" t="s">
        <v>130</v>
      </c>
      <c r="G61" s="245" t="s">
        <v>161</v>
      </c>
      <c r="H61" s="207"/>
      <c r="I61" s="527"/>
      <c r="J61" s="528"/>
      <c r="K61" s="250" t="s">
        <v>2</v>
      </c>
      <c r="L61" s="251" t="s">
        <v>163</v>
      </c>
      <c r="M61" s="252" t="s">
        <v>129</v>
      </c>
      <c r="N61" s="253" t="s">
        <v>130</v>
      </c>
      <c r="O61" s="245" t="s">
        <v>161</v>
      </c>
    </row>
    <row r="62" spans="1:15" ht="18.75" customHeight="1">
      <c r="A62" s="174"/>
      <c r="B62" s="513"/>
      <c r="C62" s="194" t="s">
        <v>135</v>
      </c>
      <c r="D62" s="209">
        <v>29.59</v>
      </c>
      <c r="E62" s="210">
        <f aca="true" t="shared" si="2" ref="E62:E67">ROUND(D62*20%,2)+D62</f>
        <v>35.51</v>
      </c>
      <c r="F62" s="210">
        <f aca="true" t="shared" si="3" ref="F62:F67">ROUND(E62*$N$10,2)+E62</f>
        <v>44.39</v>
      </c>
      <c r="G62" s="211">
        <f aca="true" t="shared" si="4" ref="G62:G67">_XLL.ОКРУГЛТ(F62*$N$13,100)</f>
        <v>12900</v>
      </c>
      <c r="H62" s="216"/>
      <c r="I62" s="517"/>
      <c r="J62" s="518"/>
      <c r="K62" s="195">
        <v>50</v>
      </c>
      <c r="L62" s="209">
        <v>17.13</v>
      </c>
      <c r="M62" s="210">
        <f>ROUND(L62*20%,2)+L62</f>
        <v>20.56</v>
      </c>
      <c r="N62" s="210">
        <f>ROUND(M62*$N$10,2)+M62</f>
        <v>25.7</v>
      </c>
      <c r="O62" s="211">
        <f>_XLL.ОКРУГЛТ(N62*$N$13,100)</f>
        <v>7500</v>
      </c>
    </row>
    <row r="63" spans="1:15" ht="18.75" customHeight="1" thickBot="1">
      <c r="A63" s="174"/>
      <c r="B63" s="513"/>
      <c r="C63" s="194" t="s">
        <v>136</v>
      </c>
      <c r="D63" s="209">
        <v>29.15</v>
      </c>
      <c r="E63" s="210">
        <f t="shared" si="2"/>
        <v>34.98</v>
      </c>
      <c r="F63" s="210">
        <f t="shared" si="3"/>
        <v>43.73</v>
      </c>
      <c r="G63" s="211">
        <v>12750</v>
      </c>
      <c r="H63" s="216"/>
      <c r="I63" s="519"/>
      <c r="J63" s="520"/>
      <c r="K63" s="196">
        <v>110</v>
      </c>
      <c r="L63" s="226">
        <v>44.85</v>
      </c>
      <c r="M63" s="191">
        <f>ROUND(L63*20%,2)+L63</f>
        <v>53.82</v>
      </c>
      <c r="N63" s="191">
        <f>ROUND(M63*$N$10,2)+M63</f>
        <v>67.28</v>
      </c>
      <c r="O63" s="211">
        <f>_XLL.ОКРУГЛТ(N63*$N$13,100)</f>
        <v>19500</v>
      </c>
    </row>
    <row r="64" spans="1:15" ht="18.75" customHeight="1" thickBot="1">
      <c r="A64" s="174"/>
      <c r="B64" s="513"/>
      <c r="C64" s="194" t="s">
        <v>137</v>
      </c>
      <c r="D64" s="209">
        <v>55.31</v>
      </c>
      <c r="E64" s="210">
        <f t="shared" si="2"/>
        <v>66.37</v>
      </c>
      <c r="F64" s="210">
        <f t="shared" si="3"/>
        <v>82.96000000000001</v>
      </c>
      <c r="G64" s="211">
        <v>24150</v>
      </c>
      <c r="H64" s="216"/>
      <c r="I64" s="479" t="s">
        <v>138</v>
      </c>
      <c r="J64" s="480"/>
      <c r="K64" s="480"/>
      <c r="L64" s="480"/>
      <c r="M64" s="480"/>
      <c r="N64" s="480"/>
      <c r="O64" s="481"/>
    </row>
    <row r="65" spans="1:15" ht="18.75" customHeight="1">
      <c r="A65" s="174"/>
      <c r="B65" s="513"/>
      <c r="C65" s="194" t="s">
        <v>139</v>
      </c>
      <c r="D65" s="209">
        <v>52.33</v>
      </c>
      <c r="E65" s="210">
        <f t="shared" si="2"/>
        <v>62.8</v>
      </c>
      <c r="F65" s="210">
        <f t="shared" si="3"/>
        <v>78.5</v>
      </c>
      <c r="G65" s="211">
        <f t="shared" si="4"/>
        <v>22800</v>
      </c>
      <c r="H65" s="216"/>
      <c r="I65" s="515"/>
      <c r="J65" s="529"/>
      <c r="K65" s="475" t="s">
        <v>2</v>
      </c>
      <c r="L65" s="486" t="s">
        <v>164</v>
      </c>
      <c r="M65" s="488" t="s">
        <v>129</v>
      </c>
      <c r="N65" s="488" t="s">
        <v>130</v>
      </c>
      <c r="O65" s="532" t="s">
        <v>161</v>
      </c>
    </row>
    <row r="66" spans="1:15" ht="18.75" customHeight="1">
      <c r="A66" s="174"/>
      <c r="B66" s="513"/>
      <c r="C66" s="194" t="s">
        <v>3</v>
      </c>
      <c r="D66" s="209">
        <v>89.7</v>
      </c>
      <c r="E66" s="210">
        <f t="shared" si="2"/>
        <v>107.64</v>
      </c>
      <c r="F66" s="210">
        <f t="shared" si="3"/>
        <v>134.55</v>
      </c>
      <c r="G66" s="211">
        <f t="shared" si="4"/>
        <v>39000</v>
      </c>
      <c r="H66" s="216"/>
      <c r="I66" s="517"/>
      <c r="J66" s="530"/>
      <c r="K66" s="485"/>
      <c r="L66" s="487"/>
      <c r="M66" s="489"/>
      <c r="N66" s="489"/>
      <c r="O66" s="533"/>
    </row>
    <row r="67" spans="1:15" ht="18.75" customHeight="1">
      <c r="A67" s="174"/>
      <c r="B67" s="513"/>
      <c r="C67" s="197" t="s">
        <v>4</v>
      </c>
      <c r="D67" s="209">
        <v>79.23</v>
      </c>
      <c r="E67" s="210">
        <f t="shared" si="2"/>
        <v>95.08</v>
      </c>
      <c r="F67" s="210">
        <f t="shared" si="3"/>
        <v>118.85</v>
      </c>
      <c r="G67" s="211">
        <f t="shared" si="4"/>
        <v>34500</v>
      </c>
      <c r="H67" s="216"/>
      <c r="I67" s="517"/>
      <c r="J67" s="530"/>
      <c r="K67" s="198">
        <v>50</v>
      </c>
      <c r="L67" s="227">
        <v>17.52</v>
      </c>
      <c r="M67" s="210">
        <f>ROUND(L67*20%,2)+L67</f>
        <v>21.02</v>
      </c>
      <c r="N67" s="210">
        <f>ROUND(M67*$N$10,2)+M67</f>
        <v>26.28</v>
      </c>
      <c r="O67" s="225">
        <f>_XLL.ОКРУГЛТ(N67*$N$13,100)</f>
        <v>7600</v>
      </c>
    </row>
    <row r="68" spans="1:15" ht="18.75" customHeight="1" thickBot="1">
      <c r="A68" s="174"/>
      <c r="B68" s="526"/>
      <c r="C68" s="228"/>
      <c r="D68" s="229"/>
      <c r="E68" s="230"/>
      <c r="F68" s="230"/>
      <c r="G68" s="231"/>
      <c r="H68" s="216"/>
      <c r="I68" s="519"/>
      <c r="J68" s="531"/>
      <c r="K68" s="199">
        <v>110</v>
      </c>
      <c r="L68" s="232">
        <v>45.97</v>
      </c>
      <c r="M68" s="191">
        <f>ROUND(L68*20%,2)+L68</f>
        <v>55.16</v>
      </c>
      <c r="N68" s="191">
        <f>ROUND(M68*$N$10,2)+M68</f>
        <v>68.94999999999999</v>
      </c>
      <c r="O68" s="225">
        <f>_XLL.ОКРУГЛТ(N68*$N$13,100)</f>
        <v>20000</v>
      </c>
    </row>
    <row r="69" spans="1:15" ht="19.5" customHeight="1" thickBot="1">
      <c r="A69" s="174"/>
      <c r="B69" s="463" t="s">
        <v>66</v>
      </c>
      <c r="C69" s="464"/>
      <c r="D69" s="464"/>
      <c r="E69" s="464"/>
      <c r="F69" s="464"/>
      <c r="G69" s="465"/>
      <c r="H69" s="207"/>
      <c r="I69" s="463" t="s">
        <v>59</v>
      </c>
      <c r="J69" s="464"/>
      <c r="K69" s="464"/>
      <c r="L69" s="464"/>
      <c r="M69" s="464"/>
      <c r="N69" s="464"/>
      <c r="O69" s="465"/>
    </row>
    <row r="70" spans="1:15" ht="19.5" customHeight="1">
      <c r="A70" s="174"/>
      <c r="B70" s="512"/>
      <c r="C70" s="250" t="s">
        <v>2</v>
      </c>
      <c r="D70" s="193" t="s">
        <v>160</v>
      </c>
      <c r="E70" s="233" t="s">
        <v>129</v>
      </c>
      <c r="F70" s="208" t="s">
        <v>130</v>
      </c>
      <c r="G70" s="245" t="s">
        <v>161</v>
      </c>
      <c r="H70" s="207"/>
      <c r="I70" s="515"/>
      <c r="J70" s="516"/>
      <c r="K70" s="457" t="s">
        <v>2</v>
      </c>
      <c r="L70" s="457" t="s">
        <v>163</v>
      </c>
      <c r="M70" s="459" t="s">
        <v>129</v>
      </c>
      <c r="N70" s="459" t="s">
        <v>130</v>
      </c>
      <c r="O70" s="461" t="s">
        <v>161</v>
      </c>
    </row>
    <row r="71" spans="1:15" ht="19.5" customHeight="1">
      <c r="A71" s="174"/>
      <c r="B71" s="513"/>
      <c r="C71" s="200" t="s">
        <v>140</v>
      </c>
      <c r="D71" s="227">
        <f>42.37*0.9</f>
        <v>38.132999999999996</v>
      </c>
      <c r="E71" s="234">
        <f>ROUND(D71*20%,2)+D71</f>
        <v>45.763</v>
      </c>
      <c r="F71" s="210">
        <f>ROUND(E71*$N$10,2)+E71</f>
        <v>57.202999999999996</v>
      </c>
      <c r="G71" s="225">
        <f>_XLL.ОКРУГЛТ(F71*$N$13,100)</f>
        <v>16600</v>
      </c>
      <c r="H71" s="216"/>
      <c r="I71" s="517"/>
      <c r="J71" s="518"/>
      <c r="K71" s="458"/>
      <c r="L71" s="458"/>
      <c r="M71" s="460"/>
      <c r="N71" s="460"/>
      <c r="O71" s="462"/>
    </row>
    <row r="72" spans="1:15" ht="19.5" customHeight="1">
      <c r="A72" s="174"/>
      <c r="B72" s="513"/>
      <c r="C72" s="200" t="s">
        <v>142</v>
      </c>
      <c r="D72" s="227">
        <v>36.99</v>
      </c>
      <c r="E72" s="234">
        <f aca="true" t="shared" si="5" ref="E72:E78">ROUND(D72*20%,2)+D72</f>
        <v>44.39</v>
      </c>
      <c r="F72" s="210">
        <f aca="true" t="shared" si="6" ref="F72:F78">ROUND(E72*$N$10,2)+E72</f>
        <v>55.49</v>
      </c>
      <c r="G72" s="225">
        <f aca="true" t="shared" si="7" ref="G72:G78">_XLL.ОКРУГЛТ(F72*$N$13,100)</f>
        <v>16100</v>
      </c>
      <c r="H72" s="207"/>
      <c r="I72" s="517"/>
      <c r="J72" s="518"/>
      <c r="K72" s="195" t="s">
        <v>141</v>
      </c>
      <c r="L72" s="262">
        <v>31.4</v>
      </c>
      <c r="M72" s="182">
        <f>ROUND(L72*20%,2)+L72</f>
        <v>37.68</v>
      </c>
      <c r="N72" s="182">
        <f>ROUND(M72*$N$10,2)+M72</f>
        <v>47.1</v>
      </c>
      <c r="O72" s="265">
        <v>13800</v>
      </c>
    </row>
    <row r="73" spans="1:15" ht="19.5" customHeight="1" thickBot="1">
      <c r="A73" s="174"/>
      <c r="B73" s="513"/>
      <c r="C73" s="194" t="s">
        <v>143</v>
      </c>
      <c r="D73" s="209">
        <v>13.63</v>
      </c>
      <c r="E73" s="234">
        <f t="shared" si="5"/>
        <v>16.36</v>
      </c>
      <c r="F73" s="210">
        <f t="shared" si="6"/>
        <v>20.45</v>
      </c>
      <c r="G73" s="211">
        <v>6000</v>
      </c>
      <c r="H73" s="207"/>
      <c r="I73" s="519"/>
      <c r="J73" s="520"/>
      <c r="K73" s="202"/>
      <c r="L73" s="202"/>
      <c r="M73" s="202"/>
      <c r="N73" s="202"/>
      <c r="O73" s="201"/>
    </row>
    <row r="74" spans="1:15" ht="19.5" customHeight="1" thickBot="1">
      <c r="A74" s="174"/>
      <c r="B74" s="513"/>
      <c r="C74" s="194" t="s">
        <v>144</v>
      </c>
      <c r="D74" s="209">
        <v>15.58</v>
      </c>
      <c r="E74" s="234">
        <f t="shared" si="5"/>
        <v>18.7</v>
      </c>
      <c r="F74" s="210">
        <f t="shared" si="6"/>
        <v>23.38</v>
      </c>
      <c r="G74" s="211">
        <v>6900</v>
      </c>
      <c r="H74" s="235"/>
      <c r="I74" s="482" t="s">
        <v>145</v>
      </c>
      <c r="J74" s="483"/>
      <c r="K74" s="483"/>
      <c r="L74" s="483"/>
      <c r="M74" s="483"/>
      <c r="N74" s="483"/>
      <c r="O74" s="484"/>
    </row>
    <row r="75" spans="1:15" ht="19.5" customHeight="1">
      <c r="A75" s="174"/>
      <c r="B75" s="513"/>
      <c r="C75" s="200" t="s">
        <v>146</v>
      </c>
      <c r="D75" s="227">
        <v>74.75</v>
      </c>
      <c r="E75" s="234">
        <f t="shared" si="5"/>
        <v>89.7</v>
      </c>
      <c r="F75" s="210">
        <f t="shared" si="6"/>
        <v>112.13</v>
      </c>
      <c r="G75" s="225">
        <f t="shared" si="7"/>
        <v>32500</v>
      </c>
      <c r="H75" s="216"/>
      <c r="I75" s="463"/>
      <c r="J75" s="538"/>
      <c r="K75" s="475" t="s">
        <v>2</v>
      </c>
      <c r="L75" s="486" t="s">
        <v>163</v>
      </c>
      <c r="M75" s="488" t="s">
        <v>129</v>
      </c>
      <c r="N75" s="488" t="s">
        <v>130</v>
      </c>
      <c r="O75" s="477" t="s">
        <v>161</v>
      </c>
    </row>
    <row r="76" spans="1:15" ht="19.5" customHeight="1">
      <c r="A76" s="174"/>
      <c r="B76" s="513"/>
      <c r="C76" s="200" t="s">
        <v>147</v>
      </c>
      <c r="D76" s="227">
        <f>81.78*0.9</f>
        <v>73.602</v>
      </c>
      <c r="E76" s="234">
        <f t="shared" si="5"/>
        <v>88.322</v>
      </c>
      <c r="F76" s="210">
        <f t="shared" si="6"/>
        <v>110.402</v>
      </c>
      <c r="G76" s="225">
        <f t="shared" si="7"/>
        <v>32000</v>
      </c>
      <c r="H76" s="216"/>
      <c r="I76" s="482"/>
      <c r="J76" s="539"/>
      <c r="K76" s="485"/>
      <c r="L76" s="487"/>
      <c r="M76" s="489"/>
      <c r="N76" s="489"/>
      <c r="O76" s="524"/>
    </row>
    <row r="77" spans="1:15" ht="19.5" customHeight="1">
      <c r="A77" s="174"/>
      <c r="B77" s="513"/>
      <c r="C77" s="194" t="s">
        <v>148</v>
      </c>
      <c r="D77" s="209">
        <v>41.86</v>
      </c>
      <c r="E77" s="234">
        <f t="shared" si="5"/>
        <v>50.23</v>
      </c>
      <c r="F77" s="210">
        <f t="shared" si="6"/>
        <v>62.79</v>
      </c>
      <c r="G77" s="211">
        <v>18300</v>
      </c>
      <c r="H77" s="216"/>
      <c r="I77" s="482"/>
      <c r="J77" s="539"/>
      <c r="K77" s="195">
        <v>50</v>
      </c>
      <c r="L77" s="209">
        <f>86.86*0.9</f>
        <v>78.174</v>
      </c>
      <c r="M77" s="210">
        <f>ROUND(L77*20%,2)+L77</f>
        <v>93.804</v>
      </c>
      <c r="N77" s="210">
        <f>ROUND(M77*$N$10,2)+M77</f>
        <v>117.254</v>
      </c>
      <c r="O77" s="265">
        <v>34200</v>
      </c>
    </row>
    <row r="78" spans="1:15" ht="19.5" customHeight="1" thickBot="1">
      <c r="A78" s="174"/>
      <c r="B78" s="513"/>
      <c r="C78" s="203" t="s">
        <v>149</v>
      </c>
      <c r="D78" s="209">
        <v>51.95</v>
      </c>
      <c r="E78" s="236">
        <f t="shared" si="5"/>
        <v>62.34</v>
      </c>
      <c r="F78" s="210">
        <f t="shared" si="6"/>
        <v>77.93</v>
      </c>
      <c r="G78" s="211">
        <v>22650</v>
      </c>
      <c r="H78" s="216"/>
      <c r="I78" s="466"/>
      <c r="J78" s="540"/>
      <c r="K78" s="196">
        <v>110</v>
      </c>
      <c r="L78" s="226">
        <f>182.2*0.9</f>
        <v>163.98</v>
      </c>
      <c r="M78" s="191">
        <f>ROUND(L78*20%,2)+L78</f>
        <v>196.77999999999997</v>
      </c>
      <c r="N78" s="191">
        <f>ROUND(M78*$N$10,2)+M78</f>
        <v>245.97999999999996</v>
      </c>
      <c r="O78" s="265">
        <v>71400</v>
      </c>
    </row>
    <row r="79" spans="1:15" ht="19.5" customHeight="1" thickBot="1">
      <c r="A79" s="174"/>
      <c r="B79" s="463" t="s">
        <v>150</v>
      </c>
      <c r="C79" s="464"/>
      <c r="D79" s="464"/>
      <c r="E79" s="464"/>
      <c r="F79" s="464"/>
      <c r="G79" s="464"/>
      <c r="H79" s="174"/>
      <c r="I79" s="463" t="s">
        <v>151</v>
      </c>
      <c r="J79" s="464"/>
      <c r="K79" s="464"/>
      <c r="L79" s="464"/>
      <c r="M79" s="464"/>
      <c r="N79" s="464"/>
      <c r="O79" s="465"/>
    </row>
    <row r="80" spans="1:15" ht="19.5" customHeight="1">
      <c r="A80" s="174"/>
      <c r="B80" s="472"/>
      <c r="C80" s="475" t="s">
        <v>2</v>
      </c>
      <c r="D80" s="486" t="s">
        <v>163</v>
      </c>
      <c r="E80" s="508" t="s">
        <v>129</v>
      </c>
      <c r="F80" s="510" t="s">
        <v>130</v>
      </c>
      <c r="G80" s="477" t="s">
        <v>162</v>
      </c>
      <c r="H80" s="174"/>
      <c r="I80" s="515"/>
      <c r="J80" s="516"/>
      <c r="K80" s="457" t="s">
        <v>2</v>
      </c>
      <c r="L80" s="457" t="s">
        <v>164</v>
      </c>
      <c r="M80" s="459" t="s">
        <v>129</v>
      </c>
      <c r="N80" s="459" t="s">
        <v>130</v>
      </c>
      <c r="O80" s="461" t="s">
        <v>162</v>
      </c>
    </row>
    <row r="81" spans="1:15" ht="19.5" customHeight="1">
      <c r="A81" s="174"/>
      <c r="B81" s="473"/>
      <c r="C81" s="476"/>
      <c r="D81" s="507"/>
      <c r="E81" s="509"/>
      <c r="F81" s="511"/>
      <c r="G81" s="478"/>
      <c r="H81" s="174"/>
      <c r="I81" s="517"/>
      <c r="J81" s="518"/>
      <c r="K81" s="458"/>
      <c r="L81" s="458"/>
      <c r="M81" s="460"/>
      <c r="N81" s="460"/>
      <c r="O81" s="462"/>
    </row>
    <row r="82" spans="1:15" ht="19.5" customHeight="1">
      <c r="A82" s="174"/>
      <c r="B82" s="473"/>
      <c r="C82" s="200"/>
      <c r="D82" s="227"/>
      <c r="E82" s="234"/>
      <c r="F82" s="210"/>
      <c r="G82" s="225"/>
      <c r="H82" s="174"/>
      <c r="I82" s="517"/>
      <c r="J82" s="518"/>
      <c r="K82" s="258"/>
      <c r="L82" s="259"/>
      <c r="M82" s="182"/>
      <c r="N82" s="182"/>
      <c r="O82" s="183"/>
    </row>
    <row r="83" spans="1:15" ht="19.5" customHeight="1">
      <c r="A83" s="174"/>
      <c r="B83" s="473"/>
      <c r="C83" s="200" t="s">
        <v>153</v>
      </c>
      <c r="D83" s="227">
        <f>97.46*0.9</f>
        <v>87.714</v>
      </c>
      <c r="E83" s="234">
        <f>ROUND(D83*20%,2)+D83</f>
        <v>105.25399999999999</v>
      </c>
      <c r="F83" s="210">
        <f>ROUND(E83*$N$10,2)+E83</f>
        <v>131.564</v>
      </c>
      <c r="G83" s="225">
        <f>_XLL.ОКРУГЛТ(F83*$N$13,100)</f>
        <v>38200</v>
      </c>
      <c r="H83" s="174"/>
      <c r="I83" s="517"/>
      <c r="J83" s="518"/>
      <c r="K83" s="453" t="s">
        <v>152</v>
      </c>
      <c r="L83" s="454">
        <v>133.48</v>
      </c>
      <c r="M83" s="455">
        <f>ROUND(L83*20%,2)+L83</f>
        <v>160.17999999999998</v>
      </c>
      <c r="N83" s="455">
        <f>ROUND(M83*$N$10,2)+M83</f>
        <v>200.22999999999996</v>
      </c>
      <c r="O83" s="456">
        <f>_XLL.ОКРУГЛТ(N83*$N$13,100)</f>
        <v>58100</v>
      </c>
    </row>
    <row r="84" spans="1:15" ht="19.5" customHeight="1">
      <c r="A84" s="174"/>
      <c r="B84" s="473"/>
      <c r="C84" s="200" t="s">
        <v>154</v>
      </c>
      <c r="D84" s="227">
        <v>130.04</v>
      </c>
      <c r="E84" s="234">
        <f>ROUND(D84*20%,2)+D84</f>
        <v>156.04999999999998</v>
      </c>
      <c r="F84" s="210">
        <f>ROUND(E84*$N$10,2)+E84</f>
        <v>195.05999999999997</v>
      </c>
      <c r="G84" s="225">
        <f>_XLL.ОКРУГЛТ(F84*$N$13,100)</f>
        <v>56600</v>
      </c>
      <c r="H84" s="174"/>
      <c r="I84" s="517"/>
      <c r="J84" s="518"/>
      <c r="K84" s="453"/>
      <c r="L84" s="454"/>
      <c r="M84" s="455"/>
      <c r="N84" s="455"/>
      <c r="O84" s="456"/>
    </row>
    <row r="85" spans="1:15" ht="19.5" customHeight="1">
      <c r="A85" s="174"/>
      <c r="B85" s="473"/>
      <c r="C85" s="200" t="s">
        <v>156</v>
      </c>
      <c r="D85" s="227">
        <v>142.62</v>
      </c>
      <c r="E85" s="234">
        <f>ROUND(D85*20%,2)+D85</f>
        <v>171.14000000000001</v>
      </c>
      <c r="F85" s="210">
        <f>ROUND(E85*$N$10,2)+E85</f>
        <v>213.93</v>
      </c>
      <c r="G85" s="225">
        <f>_XLL.ОКРУГЛТ(F85*$N$13,100)</f>
        <v>62000</v>
      </c>
      <c r="H85" s="174"/>
      <c r="I85" s="517"/>
      <c r="J85" s="518"/>
      <c r="K85" s="453" t="s">
        <v>155</v>
      </c>
      <c r="L85" s="454">
        <v>133.48</v>
      </c>
      <c r="M85" s="455">
        <f>ROUND(L85*20%,2)+L85</f>
        <v>160.17999999999998</v>
      </c>
      <c r="N85" s="455">
        <f>ROUND(M85*N10,2)+M85</f>
        <v>200.22999999999996</v>
      </c>
      <c r="O85" s="456">
        <f>_XLL.ОКРУГЛТ(N85*$N$13,100)</f>
        <v>58100</v>
      </c>
    </row>
    <row r="86" spans="1:15" ht="19.5" customHeight="1" thickBot="1">
      <c r="A86" s="174"/>
      <c r="B86" s="474"/>
      <c r="C86" s="204" t="s">
        <v>157</v>
      </c>
      <c r="D86" s="232">
        <v>142.62</v>
      </c>
      <c r="E86" s="236">
        <f>ROUND(D86*20%,2)+D86</f>
        <v>171.14000000000001</v>
      </c>
      <c r="F86" s="210">
        <f>ROUND(E86*$N$10,2)+E86</f>
        <v>213.93</v>
      </c>
      <c r="G86" s="225">
        <f>_XLL.ОКРУГЛТ(F86*$N$13,100)</f>
        <v>62000</v>
      </c>
      <c r="H86" s="174"/>
      <c r="I86" s="519"/>
      <c r="J86" s="520"/>
      <c r="K86" s="469"/>
      <c r="L86" s="470"/>
      <c r="M86" s="471"/>
      <c r="N86" s="471"/>
      <c r="O86" s="456"/>
    </row>
    <row r="87" spans="1:15" ht="30.75" customHeight="1" thickBot="1">
      <c r="A87" s="174"/>
      <c r="B87" s="463" t="s">
        <v>158</v>
      </c>
      <c r="C87" s="464"/>
      <c r="D87" s="464"/>
      <c r="E87" s="464"/>
      <c r="F87" s="464"/>
      <c r="G87" s="465"/>
      <c r="H87" s="174"/>
      <c r="I87" s="466" t="s">
        <v>84</v>
      </c>
      <c r="J87" s="467"/>
      <c r="K87" s="467"/>
      <c r="L87" s="467"/>
      <c r="M87" s="467"/>
      <c r="N87" s="467"/>
      <c r="O87" s="468"/>
    </row>
    <row r="88" spans="1:15" ht="30.75" customHeight="1">
      <c r="A88" s="174"/>
      <c r="B88" s="515"/>
      <c r="C88" s="254" t="s">
        <v>2</v>
      </c>
      <c r="D88" s="255" t="s">
        <v>163</v>
      </c>
      <c r="E88" s="260" t="s">
        <v>129</v>
      </c>
      <c r="F88" s="261" t="s">
        <v>130</v>
      </c>
      <c r="G88" s="249" t="s">
        <v>162</v>
      </c>
      <c r="H88" s="174"/>
      <c r="I88" s="515"/>
      <c r="J88" s="516"/>
      <c r="K88" s="254" t="s">
        <v>2</v>
      </c>
      <c r="L88" s="255" t="s">
        <v>164</v>
      </c>
      <c r="M88" s="256" t="s">
        <v>129</v>
      </c>
      <c r="N88" s="256" t="s">
        <v>130</v>
      </c>
      <c r="O88" s="249" t="s">
        <v>162</v>
      </c>
    </row>
    <row r="89" spans="1:15" ht="30.75" customHeight="1">
      <c r="A89" s="174"/>
      <c r="B89" s="517"/>
      <c r="C89" s="200">
        <v>50</v>
      </c>
      <c r="D89" s="227">
        <v>31.88</v>
      </c>
      <c r="E89" s="234">
        <f>ROUND(D89*20%,2)+D89</f>
        <v>38.26</v>
      </c>
      <c r="F89" s="210">
        <f>ROUND(E89*$N$10,2)+E89</f>
        <v>47.83</v>
      </c>
      <c r="G89" s="225">
        <f>_XLL.ОКРУГЛТ(F89*$N$13,100)</f>
        <v>13900</v>
      </c>
      <c r="H89" s="174"/>
      <c r="I89" s="517"/>
      <c r="J89" s="518"/>
      <c r="K89" s="195">
        <v>50</v>
      </c>
      <c r="L89" s="209">
        <f>17.37*0.9</f>
        <v>15.633000000000001</v>
      </c>
      <c r="M89" s="182">
        <f>ROUND(L89*20%,2)+L89</f>
        <v>18.763</v>
      </c>
      <c r="N89" s="182">
        <f>ROUND(M89*$N$108,2)+M89</f>
        <v>18.763</v>
      </c>
      <c r="O89" s="265">
        <f>_XLL.ОКРУГЛТ(N89*$N$13,100)</f>
        <v>5400</v>
      </c>
    </row>
    <row r="90" spans="1:15" ht="30.75" customHeight="1" thickBot="1">
      <c r="A90" s="174"/>
      <c r="B90" s="519"/>
      <c r="C90" s="204">
        <v>110</v>
      </c>
      <c r="D90" s="237">
        <v>46.98</v>
      </c>
      <c r="E90" s="236">
        <f>ROUND(D90*20%,2)+D90</f>
        <v>56.379999999999995</v>
      </c>
      <c r="F90" s="210">
        <f>ROUND(E90*$N$10,2)+E90</f>
        <v>70.47999999999999</v>
      </c>
      <c r="G90" s="225">
        <f>_XLL.ОКРУГЛТ(F90*$N$13,100)</f>
        <v>20400</v>
      </c>
      <c r="H90" s="174"/>
      <c r="I90" s="519"/>
      <c r="J90" s="520"/>
      <c r="K90" s="196">
        <v>110</v>
      </c>
      <c r="L90" s="238">
        <f>40.25*0.9</f>
        <v>36.225</v>
      </c>
      <c r="M90" s="191">
        <f>ROUND(L90*20%,2)+L90</f>
        <v>43.475</v>
      </c>
      <c r="N90" s="191">
        <f>ROUND(M90*$N$10,2)+M90</f>
        <v>54.345</v>
      </c>
      <c r="O90" s="265">
        <v>15900</v>
      </c>
    </row>
    <row r="91" spans="1:15" ht="12.75">
      <c r="A91" s="174"/>
      <c r="B91" s="239" t="s">
        <v>159</v>
      </c>
      <c r="C91" s="224"/>
      <c r="D91" s="240"/>
      <c r="E91" s="240"/>
      <c r="F91" s="240"/>
      <c r="G91" s="240"/>
      <c r="H91" s="174"/>
      <c r="I91" s="224"/>
      <c r="J91" s="224"/>
      <c r="K91" s="224"/>
      <c r="L91" s="216"/>
      <c r="M91" s="174"/>
      <c r="N91" s="174"/>
      <c r="O91" s="174"/>
    </row>
    <row r="92" spans="1:15" ht="12.75">
      <c r="A92" s="174"/>
      <c r="B92" s="224"/>
      <c r="C92" s="224"/>
      <c r="D92" s="240"/>
      <c r="E92" s="240"/>
      <c r="F92" s="240"/>
      <c r="G92" s="240"/>
      <c r="H92" s="174"/>
      <c r="I92" s="224"/>
      <c r="J92" s="224"/>
      <c r="K92" s="224"/>
      <c r="L92" s="216"/>
      <c r="M92" s="174"/>
      <c r="N92" s="174"/>
      <c r="O92" s="174"/>
    </row>
    <row r="93" spans="1:15" ht="12.75">
      <c r="A93" s="174"/>
      <c r="B93" s="174"/>
      <c r="C93" s="174"/>
      <c r="D93" s="205"/>
      <c r="E93" s="205"/>
      <c r="F93" s="205"/>
      <c r="G93" s="205"/>
      <c r="H93" s="174"/>
      <c r="I93" s="206"/>
      <c r="J93" s="206"/>
      <c r="K93" s="206"/>
      <c r="L93" s="205"/>
      <c r="M93" s="174"/>
      <c r="N93" s="174"/>
      <c r="O93" s="174"/>
    </row>
    <row r="94" spans="1:15" ht="12.75">
      <c r="A94" s="174"/>
      <c r="B94" s="174"/>
      <c r="C94" s="174"/>
      <c r="D94" s="174"/>
      <c r="E94" s="174"/>
      <c r="F94" s="174"/>
      <c r="G94" s="174"/>
      <c r="H94" s="174"/>
      <c r="I94" s="206"/>
      <c r="J94" s="206"/>
      <c r="K94" s="206"/>
      <c r="L94" s="206"/>
      <c r="M94" s="174"/>
      <c r="N94" s="174"/>
      <c r="O94" s="174"/>
    </row>
    <row r="95" spans="1:15" ht="12.75">
      <c r="A95" s="174"/>
      <c r="B95" s="241"/>
      <c r="C95" s="222"/>
      <c r="D95" s="222"/>
      <c r="E95" s="222"/>
      <c r="F95" s="222"/>
      <c r="G95" s="222"/>
      <c r="H95" s="222"/>
      <c r="I95" s="222"/>
      <c r="J95" s="206"/>
      <c r="K95" s="206"/>
      <c r="L95" s="206"/>
      <c r="M95" s="174"/>
      <c r="N95" s="174"/>
      <c r="O95" s="174"/>
    </row>
    <row r="96" spans="1:15" ht="12.75">
      <c r="A96" s="174"/>
      <c r="B96" s="242"/>
      <c r="C96" s="181"/>
      <c r="D96" s="242"/>
      <c r="E96" s="242"/>
      <c r="F96" s="242"/>
      <c r="G96" s="242"/>
      <c r="H96" s="243"/>
      <c r="I96" s="222"/>
      <c r="J96" s="206"/>
      <c r="K96" s="206"/>
      <c r="L96" s="206"/>
      <c r="M96" s="174"/>
      <c r="N96" s="174"/>
      <c r="O96" s="174"/>
    </row>
    <row r="97" spans="1:15" ht="12.75">
      <c r="A97" s="174"/>
      <c r="B97" s="174"/>
      <c r="C97" s="174"/>
      <c r="D97" s="174"/>
      <c r="E97" s="174"/>
      <c r="F97" s="174"/>
      <c r="G97" s="174"/>
      <c r="H97" s="174"/>
      <c r="I97" s="207"/>
      <c r="J97" s="174"/>
      <c r="K97" s="174"/>
      <c r="L97" s="175"/>
      <c r="M97" s="174"/>
      <c r="N97" s="174"/>
      <c r="O97" s="174"/>
    </row>
    <row r="98" spans="1:15" ht="12.75">
      <c r="A98" s="174"/>
      <c r="B98" s="174"/>
      <c r="C98" s="174"/>
      <c r="D98" s="174"/>
      <c r="E98" s="174"/>
      <c r="F98" s="174"/>
      <c r="G98" s="174"/>
      <c r="H98" s="174"/>
      <c r="I98" s="207"/>
      <c r="J98" s="174"/>
      <c r="K98" s="174"/>
      <c r="L98" s="175"/>
      <c r="M98" s="174"/>
      <c r="N98" s="174"/>
      <c r="O98" s="174"/>
    </row>
    <row r="99" spans="1:15" ht="12.75">
      <c r="A99" s="174"/>
      <c r="B99" s="174"/>
      <c r="C99" s="174"/>
      <c r="D99" s="174"/>
      <c r="E99" s="174"/>
      <c r="F99" s="174"/>
      <c r="G99" s="174"/>
      <c r="H99" s="174"/>
      <c r="I99" s="207"/>
      <c r="J99" s="174"/>
      <c r="K99" s="174"/>
      <c r="L99" s="175"/>
      <c r="M99" s="174"/>
      <c r="N99" s="174"/>
      <c r="O99" s="174"/>
    </row>
    <row r="100" spans="1:15" ht="12.75">
      <c r="A100" s="174"/>
      <c r="B100" s="174"/>
      <c r="C100" s="174"/>
      <c r="D100" s="174"/>
      <c r="E100" s="174"/>
      <c r="F100" s="174"/>
      <c r="G100" s="174"/>
      <c r="H100" s="174"/>
      <c r="I100" s="207"/>
      <c r="J100" s="174"/>
      <c r="K100" s="174"/>
      <c r="L100" s="175"/>
      <c r="M100" s="174"/>
      <c r="N100" s="174"/>
      <c r="O100" s="174"/>
    </row>
    <row r="101" spans="1:15" ht="12.75">
      <c r="A101" s="174"/>
      <c r="B101" s="207"/>
      <c r="C101" s="207"/>
      <c r="D101" s="207"/>
      <c r="E101" s="207"/>
      <c r="F101" s="207"/>
      <c r="G101" s="207"/>
      <c r="H101" s="244"/>
      <c r="I101" s="207"/>
      <c r="J101" s="174"/>
      <c r="K101" s="174"/>
      <c r="L101" s="175"/>
      <c r="M101" s="174"/>
      <c r="N101" s="174"/>
      <c r="O101" s="174"/>
    </row>
    <row r="102" spans="1:15" ht="12.75">
      <c r="A102" s="174"/>
      <c r="B102" s="174"/>
      <c r="C102" s="174"/>
      <c r="D102" s="174"/>
      <c r="E102" s="174"/>
      <c r="F102" s="174"/>
      <c r="G102" s="174"/>
      <c r="H102" s="174"/>
      <c r="I102" s="207"/>
      <c r="J102" s="174"/>
      <c r="K102" s="174"/>
      <c r="L102" s="175"/>
      <c r="M102" s="174"/>
      <c r="N102" s="174"/>
      <c r="O102" s="174"/>
    </row>
    <row r="103" spans="1:15" ht="12.75">
      <c r="A103" s="174"/>
      <c r="B103" s="174"/>
      <c r="C103" s="174"/>
      <c r="D103" s="175"/>
      <c r="E103" s="175"/>
      <c r="F103" s="175"/>
      <c r="G103" s="175"/>
      <c r="H103" s="174"/>
      <c r="I103" s="207"/>
      <c r="J103" s="174"/>
      <c r="K103" s="174"/>
      <c r="L103" s="175"/>
      <c r="M103" s="174"/>
      <c r="N103" s="174"/>
      <c r="O103" s="174"/>
    </row>
    <row r="104" spans="1:15" ht="12.75">
      <c r="A104" s="174"/>
      <c r="B104" s="174"/>
      <c r="C104" s="174"/>
      <c r="D104" s="175"/>
      <c r="E104" s="175"/>
      <c r="F104" s="175"/>
      <c r="G104" s="175"/>
      <c r="H104" s="174"/>
      <c r="I104" s="207"/>
      <c r="J104" s="174"/>
      <c r="K104" s="174"/>
      <c r="L104" s="175"/>
      <c r="M104" s="174"/>
      <c r="N104" s="174"/>
      <c r="O104" s="174"/>
    </row>
    <row r="105" spans="1:15" ht="12.75">
      <c r="A105" s="174"/>
      <c r="B105" s="174"/>
      <c r="C105" s="174"/>
      <c r="D105" s="175"/>
      <c r="E105" s="175"/>
      <c r="F105" s="175"/>
      <c r="G105" s="175"/>
      <c r="H105" s="174"/>
      <c r="I105" s="207"/>
      <c r="J105" s="174"/>
      <c r="K105" s="174"/>
      <c r="L105" s="175"/>
      <c r="M105" s="174"/>
      <c r="N105" s="174"/>
      <c r="O105" s="174"/>
    </row>
    <row r="106" spans="1:15" ht="12.75">
      <c r="A106" s="174"/>
      <c r="B106" s="174"/>
      <c r="C106" s="174"/>
      <c r="D106" s="175"/>
      <c r="E106" s="175"/>
      <c r="F106" s="175"/>
      <c r="G106" s="175"/>
      <c r="H106" s="174"/>
      <c r="I106" s="207"/>
      <c r="J106" s="174"/>
      <c r="K106" s="174"/>
      <c r="L106" s="175"/>
      <c r="M106" s="174"/>
      <c r="N106" s="174"/>
      <c r="O106" s="174"/>
    </row>
    <row r="107" spans="1:15" ht="12.75">
      <c r="A107" s="174"/>
      <c r="B107" s="174"/>
      <c r="C107" s="174"/>
      <c r="D107" s="175"/>
      <c r="E107" s="175"/>
      <c r="F107" s="175"/>
      <c r="G107" s="175"/>
      <c r="H107" s="174"/>
      <c r="I107" s="207"/>
      <c r="J107" s="174"/>
      <c r="K107" s="174"/>
      <c r="L107" s="175"/>
      <c r="M107" s="174"/>
      <c r="N107" s="174"/>
      <c r="O107" s="174"/>
    </row>
    <row r="108" spans="1:15" ht="12.75">
      <c r="A108" s="174"/>
      <c r="B108" s="174"/>
      <c r="C108" s="174"/>
      <c r="D108" s="175"/>
      <c r="E108" s="175"/>
      <c r="F108" s="175"/>
      <c r="G108" s="175"/>
      <c r="H108" s="174"/>
      <c r="I108" s="207"/>
      <c r="J108" s="174"/>
      <c r="K108" s="174"/>
      <c r="L108" s="175"/>
      <c r="M108" s="174"/>
      <c r="N108" s="174"/>
      <c r="O108" s="174"/>
    </row>
    <row r="109" spans="1:15" ht="12.75">
      <c r="A109" s="174"/>
      <c r="B109" s="174"/>
      <c r="C109" s="174"/>
      <c r="D109" s="175"/>
      <c r="E109" s="175"/>
      <c r="F109" s="175"/>
      <c r="G109" s="175"/>
      <c r="H109" s="174"/>
      <c r="I109" s="207"/>
      <c r="J109" s="174"/>
      <c r="K109" s="174"/>
      <c r="L109" s="175"/>
      <c r="M109" s="174"/>
      <c r="N109" s="174"/>
      <c r="O109" s="174"/>
    </row>
    <row r="110" spans="1:15" ht="12.75">
      <c r="A110" s="174"/>
      <c r="B110" s="174"/>
      <c r="C110" s="174"/>
      <c r="D110" s="175"/>
      <c r="E110" s="175"/>
      <c r="F110" s="175"/>
      <c r="G110" s="175"/>
      <c r="H110" s="174"/>
      <c r="I110" s="207"/>
      <c r="J110" s="174"/>
      <c r="K110" s="174"/>
      <c r="L110" s="175"/>
      <c r="M110" s="174"/>
      <c r="N110" s="174"/>
      <c r="O110" s="174"/>
    </row>
  </sheetData>
  <sheetProtection/>
  <mergeCells count="90">
    <mergeCell ref="I1:O1"/>
    <mergeCell ref="H3:O3"/>
    <mergeCell ref="H4:O4"/>
    <mergeCell ref="H5:O5"/>
    <mergeCell ref="N75:N76"/>
    <mergeCell ref="I75:J78"/>
    <mergeCell ref="K75:K76"/>
    <mergeCell ref="L75:L76"/>
    <mergeCell ref="H34:I34"/>
    <mergeCell ref="H35:I35"/>
    <mergeCell ref="B88:B90"/>
    <mergeCell ref="I88:J90"/>
    <mergeCell ref="I80:J86"/>
    <mergeCell ref="I79:O79"/>
    <mergeCell ref="M75:M76"/>
    <mergeCell ref="B58:L58"/>
    <mergeCell ref="B61:B68"/>
    <mergeCell ref="I61:J63"/>
    <mergeCell ref="I65:J68"/>
    <mergeCell ref="O65:O66"/>
    <mergeCell ref="B60:G60"/>
    <mergeCell ref="O75:O76"/>
    <mergeCell ref="B69:G69"/>
    <mergeCell ref="I60:O60"/>
    <mergeCell ref="N70:N71"/>
    <mergeCell ref="O70:O71"/>
    <mergeCell ref="N65:N66"/>
    <mergeCell ref="H36:I36"/>
    <mergeCell ref="H37:I37"/>
    <mergeCell ref="H38:I38"/>
    <mergeCell ref="I70:J73"/>
    <mergeCell ref="H31:I31"/>
    <mergeCell ref="H32:I32"/>
    <mergeCell ref="H33:I33"/>
    <mergeCell ref="H19:I19"/>
    <mergeCell ref="H20:I20"/>
    <mergeCell ref="D80:D81"/>
    <mergeCell ref="E80:E81"/>
    <mergeCell ref="F80:F81"/>
    <mergeCell ref="B79:G79"/>
    <mergeCell ref="B70:B78"/>
    <mergeCell ref="H23:I23"/>
    <mergeCell ref="H27:I27"/>
    <mergeCell ref="H24:I24"/>
    <mergeCell ref="H25:I25"/>
    <mergeCell ref="H26:I26"/>
    <mergeCell ref="B57:L57"/>
    <mergeCell ref="B18:G38"/>
    <mergeCell ref="H28:I28"/>
    <mergeCell ref="H29:I29"/>
    <mergeCell ref="H30:I30"/>
    <mergeCell ref="H18:I18"/>
    <mergeCell ref="H21:I21"/>
    <mergeCell ref="H22:I22"/>
    <mergeCell ref="B8:K8"/>
    <mergeCell ref="D9:I9"/>
    <mergeCell ref="B10:K10"/>
    <mergeCell ref="B11:K11"/>
    <mergeCell ref="B13:K13"/>
    <mergeCell ref="B15:K15"/>
    <mergeCell ref="G80:G81"/>
    <mergeCell ref="I64:O64"/>
    <mergeCell ref="I69:O69"/>
    <mergeCell ref="I74:O74"/>
    <mergeCell ref="K70:K71"/>
    <mergeCell ref="L70:L71"/>
    <mergeCell ref="M70:M71"/>
    <mergeCell ref="K65:K66"/>
    <mergeCell ref="L65:L66"/>
    <mergeCell ref="M65:M66"/>
    <mergeCell ref="O80:O81"/>
    <mergeCell ref="B87:G87"/>
    <mergeCell ref="I87:O87"/>
    <mergeCell ref="K85:K86"/>
    <mergeCell ref="L85:L86"/>
    <mergeCell ref="M85:M86"/>
    <mergeCell ref="N85:N86"/>
    <mergeCell ref="O85:O86"/>
    <mergeCell ref="B80:B86"/>
    <mergeCell ref="C80:C81"/>
    <mergeCell ref="G2:O2"/>
    <mergeCell ref="K83:K84"/>
    <mergeCell ref="L83:L84"/>
    <mergeCell ref="M83:M84"/>
    <mergeCell ref="N83:N84"/>
    <mergeCell ref="O83:O84"/>
    <mergeCell ref="K80:K81"/>
    <mergeCell ref="L80:L81"/>
    <mergeCell ref="M80:M81"/>
    <mergeCell ref="N80:N81"/>
  </mergeCells>
  <printOptions/>
  <pageMargins left="0.11811023622047245" right="0" top="0.15748031496062992" bottom="0.7480314960629921" header="0.31496062992125984" footer="0.31496062992125984"/>
  <pageSetup horizontalDpi="600" verticalDpi="600" orientation="portrait" paperSize="9" r:id="rId2"/>
  <headerFooter>
    <oddFooter>&amp;LООО "Рансмас" 
УНП 690645024
г.Дзержинск, ул.1-ая Ленинская,43-16&amp;Cт.м. (029) 625-62-63;651-67-67
т.м. (029) 619-18-15&amp;Rм.т. (029) 601-62-62
т/ф (017) 328-28-96</oddFooter>
  </headerFooter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252"/>
  <sheetViews>
    <sheetView view="pageBreakPreview" zoomScale="80" zoomScaleSheetLayoutView="80" workbookViewId="0" topLeftCell="A22">
      <selection activeCell="O13" sqref="O13"/>
    </sheetView>
  </sheetViews>
  <sheetFormatPr defaultColWidth="9.00390625" defaultRowHeight="12.75" outlineLevelCol="1"/>
  <cols>
    <col min="1" max="1" width="2.375" style="8" customWidth="1"/>
    <col min="2" max="2" width="27.75390625" style="8" customWidth="1"/>
    <col min="3" max="3" width="9.75390625" style="8" customWidth="1"/>
    <col min="4" max="6" width="22.25390625" style="7" hidden="1" customWidth="1" outlineLevel="1"/>
    <col min="7" max="7" width="25.25390625" style="7" customWidth="1" collapsed="1"/>
    <col min="8" max="8" width="2.125" style="8" customWidth="1"/>
    <col min="9" max="9" width="14.25390625" style="8" customWidth="1"/>
    <col min="10" max="10" width="14.25390625" style="7" customWidth="1"/>
    <col min="11" max="11" width="13.00390625" style="8" customWidth="1"/>
    <col min="12" max="12" width="22.00390625" style="8" hidden="1" customWidth="1" outlineLevel="1"/>
    <col min="13" max="14" width="14.75390625" style="3" hidden="1" customWidth="1" outlineLevel="1"/>
    <col min="15" max="15" width="19.25390625" style="3" customWidth="1" collapsed="1"/>
    <col min="16" max="18" width="14.75390625" style="3" customWidth="1"/>
    <col min="19" max="23" width="9.125" style="3" customWidth="1"/>
    <col min="24" max="16384" width="9.125" style="1" customWidth="1"/>
  </cols>
  <sheetData>
    <row r="1" spans="1:13" ht="15">
      <c r="A1" s="1"/>
      <c r="B1" s="1"/>
      <c r="C1" s="1"/>
      <c r="D1" s="1"/>
      <c r="E1" s="1"/>
      <c r="F1" s="1"/>
      <c r="G1" s="1"/>
      <c r="H1" s="5"/>
      <c r="I1" s="1"/>
      <c r="J1" s="13"/>
      <c r="K1" s="13"/>
      <c r="L1" s="13"/>
      <c r="M1" s="13"/>
    </row>
    <row r="2" spans="1:16" ht="15.75" customHeight="1">
      <c r="A2" s="1"/>
      <c r="B2" s="1"/>
      <c r="C2" s="44"/>
      <c r="D2" s="45"/>
      <c r="E2" s="45"/>
      <c r="F2" s="45"/>
      <c r="G2" s="442" t="s">
        <v>114</v>
      </c>
      <c r="H2" s="442"/>
      <c r="I2" s="442"/>
      <c r="J2" s="442"/>
      <c r="K2" s="442"/>
      <c r="L2" s="442"/>
      <c r="M2" s="442"/>
      <c r="N2" s="442"/>
      <c r="O2" s="442"/>
      <c r="P2" s="45"/>
    </row>
    <row r="3" spans="1:16" ht="15.75" customHeight="1">
      <c r="A3" s="1"/>
      <c r="B3" s="1"/>
      <c r="C3" s="44"/>
      <c r="D3" s="45"/>
      <c r="E3" s="45"/>
      <c r="F3" s="45"/>
      <c r="G3" s="541" t="s">
        <v>115</v>
      </c>
      <c r="H3" s="541"/>
      <c r="I3" s="541"/>
      <c r="J3" s="541"/>
      <c r="K3" s="541"/>
      <c r="L3" s="541"/>
      <c r="M3" s="541"/>
      <c r="N3" s="541"/>
      <c r="O3" s="541"/>
      <c r="P3" s="353"/>
    </row>
    <row r="4" spans="1:16" ht="15.75" customHeight="1">
      <c r="A4" s="1"/>
      <c r="B4" s="1"/>
      <c r="C4" s="46"/>
      <c r="D4" s="45"/>
      <c r="E4" s="45"/>
      <c r="F4" s="45"/>
      <c r="G4" s="45"/>
      <c r="H4" s="542" t="s">
        <v>121</v>
      </c>
      <c r="I4" s="542"/>
      <c r="J4" s="542"/>
      <c r="K4" s="542"/>
      <c r="L4" s="542"/>
      <c r="M4" s="542"/>
      <c r="N4" s="542"/>
      <c r="O4" s="542"/>
      <c r="P4" s="45"/>
    </row>
    <row r="5" spans="1:16" ht="15.75" customHeight="1">
      <c r="A5" s="1"/>
      <c r="B5" s="1"/>
      <c r="C5" s="47"/>
      <c r="D5" s="48"/>
      <c r="E5" s="48"/>
      <c r="F5" s="48"/>
      <c r="G5" s="48"/>
      <c r="H5" s="444" t="s">
        <v>122</v>
      </c>
      <c r="I5" s="444"/>
      <c r="J5" s="444"/>
      <c r="K5" s="444"/>
      <c r="L5" s="444"/>
      <c r="M5" s="444"/>
      <c r="N5" s="444"/>
      <c r="O5" s="444"/>
      <c r="P5" s="45"/>
    </row>
    <row r="6" spans="1:16" ht="15" customHeight="1">
      <c r="A6" s="1"/>
      <c r="B6" s="49" t="s">
        <v>113</v>
      </c>
      <c r="C6" s="1"/>
      <c r="D6" s="2"/>
      <c r="E6" s="2"/>
      <c r="F6" s="2"/>
      <c r="G6" s="543" t="s">
        <v>123</v>
      </c>
      <c r="H6" s="543"/>
      <c r="I6" s="543"/>
      <c r="J6" s="543"/>
      <c r="K6" s="543"/>
      <c r="L6" s="543"/>
      <c r="M6" s="543"/>
      <c r="N6" s="543"/>
      <c r="O6" s="543"/>
      <c r="P6" s="1"/>
    </row>
    <row r="7" spans="4:10" ht="15" customHeight="1">
      <c r="D7" s="8"/>
      <c r="E7" s="8"/>
      <c r="F7" s="8"/>
      <c r="G7" s="8"/>
      <c r="J7" s="8"/>
    </row>
    <row r="8" spans="1:18" s="19" customFormat="1" ht="22.5">
      <c r="A8" s="266"/>
      <c r="B8" s="545" t="s">
        <v>169</v>
      </c>
      <c r="C8" s="545"/>
      <c r="D8" s="545"/>
      <c r="E8" s="545"/>
      <c r="F8" s="545"/>
      <c r="G8" s="545"/>
      <c r="H8" s="545"/>
      <c r="I8" s="545"/>
      <c r="J8" s="545"/>
      <c r="K8" s="545"/>
      <c r="L8" s="267"/>
      <c r="M8" s="268"/>
      <c r="N8" s="268"/>
      <c r="O8" s="268"/>
      <c r="P8" s="268"/>
      <c r="Q8" s="268"/>
      <c r="R8" s="268"/>
    </row>
    <row r="9" spans="1:18" s="19" customFormat="1" ht="8.25" customHeight="1">
      <c r="A9" s="266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7"/>
      <c r="M9" s="268"/>
      <c r="N9" s="268"/>
      <c r="O9" s="268"/>
      <c r="P9" s="268"/>
      <c r="Q9" s="268"/>
      <c r="R9" s="268"/>
    </row>
    <row r="10" spans="1:18" s="19" customFormat="1" ht="15">
      <c r="A10" s="270"/>
      <c r="B10" s="429" t="s">
        <v>275</v>
      </c>
      <c r="C10" s="429"/>
      <c r="D10" s="429"/>
      <c r="E10" s="429"/>
      <c r="F10" s="429"/>
      <c r="G10" s="429"/>
      <c r="H10" s="429"/>
      <c r="I10" s="429"/>
      <c r="J10" s="429"/>
      <c r="K10" s="429"/>
      <c r="L10" s="267"/>
      <c r="M10" s="268"/>
      <c r="N10" s="268"/>
      <c r="O10" s="268"/>
      <c r="P10" s="268"/>
      <c r="Q10" s="268"/>
      <c r="R10" s="268"/>
    </row>
    <row r="11" spans="1:18" s="19" customFormat="1" ht="15" customHeight="1">
      <c r="A11" s="270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267"/>
      <c r="M11" s="268"/>
      <c r="N11" s="268"/>
      <c r="O11" s="268"/>
      <c r="P11" s="268"/>
      <c r="Q11" s="268"/>
      <c r="R11" s="268"/>
    </row>
    <row r="12" spans="1:18" s="19" customFormat="1" ht="5.25" customHeight="1">
      <c r="A12" s="270"/>
      <c r="B12" s="270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8"/>
      <c r="N12" s="268"/>
      <c r="O12" s="268"/>
      <c r="P12" s="268"/>
      <c r="Q12" s="268"/>
      <c r="R12" s="268"/>
    </row>
    <row r="13" spans="1:18" s="19" customFormat="1" ht="20.25" customHeight="1">
      <c r="A13" s="270"/>
      <c r="B13" s="546" t="s">
        <v>170</v>
      </c>
      <c r="C13" s="546"/>
      <c r="D13" s="546"/>
      <c r="E13" s="546"/>
      <c r="F13" s="546"/>
      <c r="G13" s="546"/>
      <c r="H13" s="546"/>
      <c r="I13" s="546"/>
      <c r="J13" s="546"/>
      <c r="K13" s="546"/>
      <c r="L13" s="271"/>
      <c r="M13" s="168" t="s">
        <v>111</v>
      </c>
      <c r="N13" s="168">
        <v>295</v>
      </c>
      <c r="O13" s="42"/>
      <c r="P13" s="268"/>
      <c r="Q13" s="268"/>
      <c r="R13" s="268"/>
    </row>
    <row r="14" spans="1:18" s="19" customFormat="1" ht="1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71"/>
      <c r="M14" s="3"/>
      <c r="N14" s="3"/>
      <c r="O14" s="3"/>
      <c r="P14" s="268"/>
      <c r="Q14" s="268"/>
      <c r="R14" s="268"/>
    </row>
    <row r="15" spans="1:15" s="19" customFormat="1" ht="15" customHeight="1">
      <c r="A15" s="266"/>
      <c r="B15" s="394" t="s">
        <v>171</v>
      </c>
      <c r="C15" s="394"/>
      <c r="D15" s="394"/>
      <c r="E15" s="394"/>
      <c r="F15" s="394"/>
      <c r="G15" s="394"/>
      <c r="H15" s="394"/>
      <c r="I15" s="394"/>
      <c r="J15" s="394"/>
      <c r="K15" s="394"/>
      <c r="L15" s="271"/>
      <c r="M15" s="166" t="s">
        <v>127</v>
      </c>
      <c r="N15" s="167">
        <v>0.29</v>
      </c>
      <c r="O15" s="3"/>
    </row>
    <row r="16" spans="1:15" s="19" customFormat="1" ht="15" customHeight="1" thickBot="1">
      <c r="A16" s="266"/>
      <c r="B16" s="266"/>
      <c r="C16" s="266"/>
      <c r="D16" s="272"/>
      <c r="E16" s="272"/>
      <c r="F16" s="272"/>
      <c r="G16" s="272"/>
      <c r="H16" s="266"/>
      <c r="I16" s="266"/>
      <c r="J16" s="272"/>
      <c r="K16" s="266"/>
      <c r="L16" s="271"/>
      <c r="M16" s="3"/>
      <c r="N16" s="3"/>
      <c r="O16" s="3"/>
    </row>
    <row r="17" spans="1:15" s="19" customFormat="1" ht="46.5" customHeight="1">
      <c r="A17" s="266"/>
      <c r="B17" s="551"/>
      <c r="C17" s="552"/>
      <c r="D17" s="552"/>
      <c r="E17" s="552"/>
      <c r="F17" s="552"/>
      <c r="G17" s="552"/>
      <c r="H17" s="547" t="s">
        <v>172</v>
      </c>
      <c r="I17" s="547"/>
      <c r="J17" s="273" t="s">
        <v>173</v>
      </c>
      <c r="K17" s="273" t="s">
        <v>174</v>
      </c>
      <c r="L17" s="40" t="s">
        <v>175</v>
      </c>
      <c r="M17" s="79" t="s">
        <v>273</v>
      </c>
      <c r="N17" s="79" t="s">
        <v>274</v>
      </c>
      <c r="O17" s="147" t="s">
        <v>120</v>
      </c>
    </row>
    <row r="18" spans="1:15" s="19" customFormat="1" ht="36" customHeight="1">
      <c r="A18" s="266"/>
      <c r="B18" s="553"/>
      <c r="C18" s="554"/>
      <c r="D18" s="554"/>
      <c r="E18" s="554"/>
      <c r="F18" s="554"/>
      <c r="G18" s="554"/>
      <c r="H18" s="548" t="s">
        <v>176</v>
      </c>
      <c r="I18" s="549"/>
      <c r="J18" s="549"/>
      <c r="K18" s="549"/>
      <c r="L18" s="549"/>
      <c r="M18" s="549"/>
      <c r="N18" s="549"/>
      <c r="O18" s="550"/>
    </row>
    <row r="19" spans="1:15" s="19" customFormat="1" ht="19.5" customHeight="1">
      <c r="A19" s="266"/>
      <c r="B19" s="553"/>
      <c r="C19" s="554"/>
      <c r="D19" s="554"/>
      <c r="E19" s="554"/>
      <c r="F19" s="554"/>
      <c r="G19" s="554"/>
      <c r="H19" s="544">
        <v>90</v>
      </c>
      <c r="I19" s="544"/>
      <c r="J19" s="274">
        <v>2.2</v>
      </c>
      <c r="K19" s="275">
        <v>6100</v>
      </c>
      <c r="L19" s="276">
        <v>391.04</v>
      </c>
      <c r="M19" s="84">
        <f>ROUND(L19*20%,2)+L19</f>
        <v>469.25</v>
      </c>
      <c r="N19" s="84">
        <f aca="true" t="shared" si="0" ref="N19:N25">ROUND(M19*$N$15,2)+M19</f>
        <v>605.33</v>
      </c>
      <c r="O19" s="80">
        <f aca="true" t="shared" si="1" ref="O19:O25">ROUND(N19*$N$13,0)</f>
        <v>178572</v>
      </c>
    </row>
    <row r="20" spans="2:15" s="266" customFormat="1" ht="19.5" customHeight="1">
      <c r="B20" s="553"/>
      <c r="C20" s="554"/>
      <c r="D20" s="554"/>
      <c r="E20" s="554"/>
      <c r="F20" s="554"/>
      <c r="G20" s="554"/>
      <c r="H20" s="544">
        <v>110</v>
      </c>
      <c r="I20" s="544"/>
      <c r="J20" s="274">
        <v>2.7</v>
      </c>
      <c r="K20" s="275">
        <v>6120</v>
      </c>
      <c r="L20" s="276">
        <v>573.46</v>
      </c>
      <c r="M20" s="170">
        <f>ROUND(L20*20%,2)+L20</f>
        <v>688.1500000000001</v>
      </c>
      <c r="N20" s="170">
        <f t="shared" si="0"/>
        <v>887.71</v>
      </c>
      <c r="O20" s="80">
        <f t="shared" si="1"/>
        <v>261874</v>
      </c>
    </row>
    <row r="21" spans="2:15" s="266" customFormat="1" ht="19.5" customHeight="1">
      <c r="B21" s="553"/>
      <c r="C21" s="554"/>
      <c r="D21" s="554"/>
      <c r="E21" s="554"/>
      <c r="F21" s="554"/>
      <c r="G21" s="554"/>
      <c r="H21" s="544">
        <v>160</v>
      </c>
      <c r="I21" s="544"/>
      <c r="J21" s="274">
        <v>4</v>
      </c>
      <c r="K21" s="275">
        <v>6140</v>
      </c>
      <c r="L21" s="276">
        <v>1226.15</v>
      </c>
      <c r="M21" s="170">
        <f aca="true" t="shared" si="2" ref="M21:M27">ROUND(L21*20%,2)+L21</f>
        <v>1471.38</v>
      </c>
      <c r="N21" s="170">
        <f t="shared" si="0"/>
        <v>1898.0800000000002</v>
      </c>
      <c r="O21" s="80">
        <f t="shared" si="1"/>
        <v>559934</v>
      </c>
    </row>
    <row r="22" spans="2:15" s="266" customFormat="1" ht="19.5" customHeight="1">
      <c r="B22" s="553"/>
      <c r="C22" s="554"/>
      <c r="D22" s="554"/>
      <c r="E22" s="554"/>
      <c r="F22" s="554"/>
      <c r="G22" s="554"/>
      <c r="H22" s="544">
        <v>225</v>
      </c>
      <c r="I22" s="544"/>
      <c r="J22" s="274">
        <v>5.5</v>
      </c>
      <c r="K22" s="275">
        <v>6160</v>
      </c>
      <c r="L22" s="276">
        <v>2363.21</v>
      </c>
      <c r="M22" s="170">
        <f t="shared" si="2"/>
        <v>2835.85</v>
      </c>
      <c r="N22" s="170">
        <f t="shared" si="0"/>
        <v>3658.25</v>
      </c>
      <c r="O22" s="80">
        <f t="shared" si="1"/>
        <v>1079184</v>
      </c>
    </row>
    <row r="23" spans="2:15" s="266" customFormat="1" ht="19.5" customHeight="1">
      <c r="B23" s="553"/>
      <c r="C23" s="554"/>
      <c r="D23" s="554"/>
      <c r="E23" s="554"/>
      <c r="F23" s="554"/>
      <c r="G23" s="554"/>
      <c r="H23" s="544">
        <v>315</v>
      </c>
      <c r="I23" s="544"/>
      <c r="J23" s="274">
        <v>7.7</v>
      </c>
      <c r="K23" s="275">
        <v>6190</v>
      </c>
      <c r="L23" s="276">
        <v>4624</v>
      </c>
      <c r="M23" s="170">
        <f t="shared" si="2"/>
        <v>5548.8</v>
      </c>
      <c r="N23" s="170">
        <f t="shared" si="0"/>
        <v>7157.950000000001</v>
      </c>
      <c r="O23" s="80">
        <f t="shared" si="1"/>
        <v>2111595</v>
      </c>
    </row>
    <row r="24" spans="2:15" s="266" customFormat="1" ht="19.5" customHeight="1">
      <c r="B24" s="553"/>
      <c r="C24" s="554"/>
      <c r="D24" s="554"/>
      <c r="E24" s="554"/>
      <c r="F24" s="554"/>
      <c r="G24" s="554"/>
      <c r="H24" s="544">
        <v>400</v>
      </c>
      <c r="I24" s="544"/>
      <c r="J24" s="274">
        <v>9.8</v>
      </c>
      <c r="K24" s="275">
        <v>6220</v>
      </c>
      <c r="L24" s="276">
        <v>7662.45</v>
      </c>
      <c r="M24" s="170">
        <f t="shared" si="2"/>
        <v>9194.94</v>
      </c>
      <c r="N24" s="170">
        <f t="shared" si="0"/>
        <v>11861.470000000001</v>
      </c>
      <c r="O24" s="80">
        <f t="shared" si="1"/>
        <v>3499134</v>
      </c>
    </row>
    <row r="25" spans="2:15" s="266" customFormat="1" ht="19.5" customHeight="1" thickBot="1">
      <c r="B25" s="553"/>
      <c r="C25" s="554"/>
      <c r="D25" s="554"/>
      <c r="E25" s="554"/>
      <c r="F25" s="554"/>
      <c r="G25" s="554"/>
      <c r="H25" s="557">
        <v>500</v>
      </c>
      <c r="I25" s="557"/>
      <c r="J25" s="277">
        <v>12.3</v>
      </c>
      <c r="K25" s="278">
        <v>6260</v>
      </c>
      <c r="L25" s="276">
        <v>12038.82</v>
      </c>
      <c r="M25" s="170">
        <f t="shared" si="2"/>
        <v>14446.58</v>
      </c>
      <c r="N25" s="170">
        <f t="shared" si="0"/>
        <v>18636.09</v>
      </c>
      <c r="O25" s="80">
        <f t="shared" si="1"/>
        <v>5497647</v>
      </c>
    </row>
    <row r="26" spans="2:15" s="266" customFormat="1" ht="36" customHeight="1">
      <c r="B26" s="553"/>
      <c r="C26" s="554"/>
      <c r="D26" s="554"/>
      <c r="E26" s="554"/>
      <c r="F26" s="554"/>
      <c r="G26" s="554"/>
      <c r="H26" s="548" t="s">
        <v>177</v>
      </c>
      <c r="I26" s="549"/>
      <c r="J26" s="549"/>
      <c r="K26" s="549"/>
      <c r="L26" s="549"/>
      <c r="M26" s="549"/>
      <c r="N26" s="549"/>
      <c r="O26" s="550"/>
    </row>
    <row r="27" spans="2:15" s="266" customFormat="1" ht="19.5" customHeight="1">
      <c r="B27" s="553"/>
      <c r="C27" s="554"/>
      <c r="D27" s="554"/>
      <c r="E27" s="554"/>
      <c r="F27" s="554"/>
      <c r="G27" s="554"/>
      <c r="H27" s="544">
        <v>110</v>
      </c>
      <c r="I27" s="544">
        <v>110</v>
      </c>
      <c r="J27" s="274">
        <v>3.4</v>
      </c>
      <c r="K27" s="275">
        <v>6120</v>
      </c>
      <c r="L27" s="276">
        <v>706.91</v>
      </c>
      <c r="M27" s="170">
        <f t="shared" si="2"/>
        <v>848.29</v>
      </c>
      <c r="N27" s="170">
        <f aca="true" t="shared" si="3" ref="N27:N32">ROUND(M27*$N$15,2)+M27</f>
        <v>1094.29</v>
      </c>
      <c r="O27" s="80">
        <f aca="true" t="shared" si="4" ref="O27:O32">ROUND(N27*$N$13,0)</f>
        <v>322816</v>
      </c>
    </row>
    <row r="28" spans="2:15" s="266" customFormat="1" ht="19.5" customHeight="1">
      <c r="B28" s="553"/>
      <c r="C28" s="554"/>
      <c r="D28" s="554"/>
      <c r="E28" s="554"/>
      <c r="F28" s="554"/>
      <c r="G28" s="554"/>
      <c r="H28" s="544">
        <v>160</v>
      </c>
      <c r="I28" s="544">
        <v>160</v>
      </c>
      <c r="J28" s="274">
        <v>4.9</v>
      </c>
      <c r="K28" s="275">
        <v>6140</v>
      </c>
      <c r="L28" s="276">
        <v>1458.99</v>
      </c>
      <c r="M28" s="170">
        <f aca="true" t="shared" si="5" ref="M28:M53">ROUND(L28*20%,2)+L28</f>
        <v>1750.79</v>
      </c>
      <c r="N28" s="170">
        <f t="shared" si="3"/>
        <v>2258.52</v>
      </c>
      <c r="O28" s="80">
        <f t="shared" si="4"/>
        <v>666263</v>
      </c>
    </row>
    <row r="29" spans="2:15" s="266" customFormat="1" ht="19.5" customHeight="1">
      <c r="B29" s="553"/>
      <c r="C29" s="554"/>
      <c r="D29" s="554"/>
      <c r="E29" s="554"/>
      <c r="F29" s="554"/>
      <c r="G29" s="554"/>
      <c r="H29" s="544">
        <v>225</v>
      </c>
      <c r="I29" s="544">
        <v>225</v>
      </c>
      <c r="J29" s="274">
        <v>6.9</v>
      </c>
      <c r="K29" s="275">
        <v>6160</v>
      </c>
      <c r="L29" s="276">
        <v>2894.24</v>
      </c>
      <c r="M29" s="170">
        <f t="shared" si="5"/>
        <v>3473.0899999999997</v>
      </c>
      <c r="N29" s="170">
        <f t="shared" si="3"/>
        <v>4480.29</v>
      </c>
      <c r="O29" s="80">
        <f t="shared" si="4"/>
        <v>1321686</v>
      </c>
    </row>
    <row r="30" spans="2:15" s="266" customFormat="1" ht="19.5" customHeight="1">
      <c r="B30" s="553"/>
      <c r="C30" s="554"/>
      <c r="D30" s="554"/>
      <c r="E30" s="554"/>
      <c r="F30" s="554"/>
      <c r="G30" s="554"/>
      <c r="H30" s="544">
        <v>315</v>
      </c>
      <c r="I30" s="544">
        <v>315</v>
      </c>
      <c r="J30" s="274">
        <v>9.7</v>
      </c>
      <c r="K30" s="275">
        <v>6190</v>
      </c>
      <c r="L30" s="276">
        <v>5698.28</v>
      </c>
      <c r="M30" s="170">
        <f t="shared" si="5"/>
        <v>6837.94</v>
      </c>
      <c r="N30" s="170">
        <f t="shared" si="3"/>
        <v>8820.939999999999</v>
      </c>
      <c r="O30" s="80">
        <f t="shared" si="4"/>
        <v>2602177</v>
      </c>
    </row>
    <row r="31" spans="2:15" s="266" customFormat="1" ht="19.5" customHeight="1">
      <c r="B31" s="553"/>
      <c r="C31" s="554"/>
      <c r="D31" s="554"/>
      <c r="E31" s="554"/>
      <c r="F31" s="554"/>
      <c r="G31" s="554"/>
      <c r="H31" s="544">
        <v>400</v>
      </c>
      <c r="I31" s="544">
        <v>400</v>
      </c>
      <c r="J31" s="274">
        <v>12.3</v>
      </c>
      <c r="K31" s="275">
        <v>6220</v>
      </c>
      <c r="L31" s="276">
        <v>9409.45</v>
      </c>
      <c r="M31" s="170">
        <f t="shared" si="5"/>
        <v>11291.34</v>
      </c>
      <c r="N31" s="170">
        <f t="shared" si="3"/>
        <v>14565.83</v>
      </c>
      <c r="O31" s="80">
        <f t="shared" si="4"/>
        <v>4296920</v>
      </c>
    </row>
    <row r="32" spans="2:15" s="266" customFormat="1" ht="19.5" customHeight="1" thickBot="1">
      <c r="B32" s="553"/>
      <c r="C32" s="554"/>
      <c r="D32" s="554"/>
      <c r="E32" s="554"/>
      <c r="F32" s="554"/>
      <c r="G32" s="554"/>
      <c r="H32" s="557">
        <v>500</v>
      </c>
      <c r="I32" s="557">
        <v>500</v>
      </c>
      <c r="J32" s="277">
        <v>15.3</v>
      </c>
      <c r="K32" s="278">
        <v>6260</v>
      </c>
      <c r="L32" s="276">
        <v>14277.75</v>
      </c>
      <c r="M32" s="170">
        <f t="shared" si="5"/>
        <v>17133.3</v>
      </c>
      <c r="N32" s="170">
        <f t="shared" si="3"/>
        <v>22101.96</v>
      </c>
      <c r="O32" s="80">
        <f t="shared" si="4"/>
        <v>6520078</v>
      </c>
    </row>
    <row r="33" spans="2:15" s="266" customFormat="1" ht="36" customHeight="1">
      <c r="B33" s="553"/>
      <c r="C33" s="554"/>
      <c r="D33" s="554"/>
      <c r="E33" s="554"/>
      <c r="F33" s="554"/>
      <c r="G33" s="554"/>
      <c r="H33" s="548" t="s">
        <v>178</v>
      </c>
      <c r="I33" s="549"/>
      <c r="J33" s="549"/>
      <c r="K33" s="549"/>
      <c r="L33" s="549"/>
      <c r="M33" s="549"/>
      <c r="N33" s="549"/>
      <c r="O33" s="550"/>
    </row>
    <row r="34" spans="2:15" s="266" customFormat="1" ht="19.5" customHeight="1">
      <c r="B34" s="553"/>
      <c r="C34" s="554"/>
      <c r="D34" s="554"/>
      <c r="E34" s="554"/>
      <c r="F34" s="554"/>
      <c r="G34" s="554"/>
      <c r="H34" s="544">
        <v>110</v>
      </c>
      <c r="I34" s="544"/>
      <c r="J34" s="274">
        <v>4.2</v>
      </c>
      <c r="K34" s="275">
        <v>6120</v>
      </c>
      <c r="L34" s="276">
        <v>854.66</v>
      </c>
      <c r="M34" s="170">
        <f t="shared" si="5"/>
        <v>1025.59</v>
      </c>
      <c r="N34" s="170">
        <f aca="true" t="shared" si="6" ref="N34:N39">ROUND(M34*$N$15,2)+M34</f>
        <v>1323.01</v>
      </c>
      <c r="O34" s="80">
        <f aca="true" t="shared" si="7" ref="O34:O39">ROUND(N34*$N$13,0)</f>
        <v>390288</v>
      </c>
    </row>
    <row r="35" spans="2:15" s="266" customFormat="1" ht="19.5" customHeight="1">
      <c r="B35" s="553"/>
      <c r="C35" s="554"/>
      <c r="D35" s="554"/>
      <c r="E35" s="554"/>
      <c r="F35" s="554"/>
      <c r="G35" s="554"/>
      <c r="H35" s="544">
        <v>160</v>
      </c>
      <c r="I35" s="544"/>
      <c r="J35" s="274">
        <v>6.2</v>
      </c>
      <c r="K35" s="275">
        <v>6140</v>
      </c>
      <c r="L35" s="276">
        <v>1812.12</v>
      </c>
      <c r="M35" s="170">
        <f t="shared" si="5"/>
        <v>2174.54</v>
      </c>
      <c r="N35" s="170">
        <f t="shared" si="6"/>
        <v>2805.16</v>
      </c>
      <c r="O35" s="80">
        <f t="shared" si="7"/>
        <v>827522</v>
      </c>
    </row>
    <row r="36" spans="2:15" s="266" customFormat="1" ht="19.5" customHeight="1">
      <c r="B36" s="553"/>
      <c r="C36" s="554"/>
      <c r="D36" s="554"/>
      <c r="E36" s="554"/>
      <c r="F36" s="554"/>
      <c r="G36" s="554"/>
      <c r="H36" s="544">
        <v>225</v>
      </c>
      <c r="I36" s="544"/>
      <c r="J36" s="274">
        <v>8.6</v>
      </c>
      <c r="K36" s="275">
        <v>6160</v>
      </c>
      <c r="L36" s="276">
        <v>3538.18</v>
      </c>
      <c r="M36" s="170">
        <f t="shared" si="5"/>
        <v>4245.82</v>
      </c>
      <c r="N36" s="170">
        <f t="shared" si="6"/>
        <v>5477.11</v>
      </c>
      <c r="O36" s="80">
        <f t="shared" si="7"/>
        <v>1615747</v>
      </c>
    </row>
    <row r="37" spans="2:15" s="266" customFormat="1" ht="19.5" customHeight="1">
      <c r="B37" s="553"/>
      <c r="C37" s="554"/>
      <c r="D37" s="554"/>
      <c r="E37" s="554"/>
      <c r="F37" s="554"/>
      <c r="G37" s="554"/>
      <c r="H37" s="544">
        <v>315</v>
      </c>
      <c r="I37" s="544"/>
      <c r="J37" s="274">
        <v>12.1</v>
      </c>
      <c r="K37" s="275">
        <v>6190</v>
      </c>
      <c r="L37" s="276">
        <v>6999.47</v>
      </c>
      <c r="M37" s="170">
        <f t="shared" si="5"/>
        <v>8399.36</v>
      </c>
      <c r="N37" s="170">
        <f t="shared" si="6"/>
        <v>10835.17</v>
      </c>
      <c r="O37" s="80">
        <f t="shared" si="7"/>
        <v>3196375</v>
      </c>
    </row>
    <row r="38" spans="2:15" s="266" customFormat="1" ht="19.5" customHeight="1">
      <c r="B38" s="553"/>
      <c r="C38" s="554"/>
      <c r="D38" s="554"/>
      <c r="E38" s="554"/>
      <c r="F38" s="554"/>
      <c r="G38" s="554"/>
      <c r="H38" s="544">
        <v>400</v>
      </c>
      <c r="I38" s="544"/>
      <c r="J38" s="274">
        <v>15.3</v>
      </c>
      <c r="K38" s="275">
        <v>6220</v>
      </c>
      <c r="L38" s="276">
        <v>11455.22</v>
      </c>
      <c r="M38" s="170">
        <f t="shared" si="5"/>
        <v>13746.259999999998</v>
      </c>
      <c r="N38" s="170">
        <f t="shared" si="6"/>
        <v>17732.68</v>
      </c>
      <c r="O38" s="80">
        <f t="shared" si="7"/>
        <v>5231141</v>
      </c>
    </row>
    <row r="39" spans="2:15" s="266" customFormat="1" ht="19.5" customHeight="1" thickBot="1">
      <c r="B39" s="553"/>
      <c r="C39" s="554"/>
      <c r="D39" s="554"/>
      <c r="E39" s="554"/>
      <c r="F39" s="554"/>
      <c r="G39" s="554"/>
      <c r="H39" s="557">
        <v>500</v>
      </c>
      <c r="I39" s="557"/>
      <c r="J39" s="277">
        <v>19.1</v>
      </c>
      <c r="K39" s="278">
        <v>6260</v>
      </c>
      <c r="L39" s="276">
        <v>17933.49</v>
      </c>
      <c r="M39" s="170">
        <f t="shared" si="5"/>
        <v>21520.190000000002</v>
      </c>
      <c r="N39" s="170">
        <f t="shared" si="6"/>
        <v>27761.050000000003</v>
      </c>
      <c r="O39" s="80">
        <f t="shared" si="7"/>
        <v>8189510</v>
      </c>
    </row>
    <row r="40" spans="2:15" s="266" customFormat="1" ht="37.5" customHeight="1">
      <c r="B40" s="553"/>
      <c r="C40" s="554"/>
      <c r="D40" s="554"/>
      <c r="E40" s="554"/>
      <c r="F40" s="554"/>
      <c r="G40" s="554"/>
      <c r="H40" s="548" t="s">
        <v>179</v>
      </c>
      <c r="I40" s="549"/>
      <c r="J40" s="549"/>
      <c r="K40" s="549"/>
      <c r="L40" s="549"/>
      <c r="M40" s="549"/>
      <c r="N40" s="549"/>
      <c r="O40" s="550"/>
    </row>
    <row r="41" spans="2:15" s="266" customFormat="1" ht="19.5" customHeight="1">
      <c r="B41" s="553"/>
      <c r="C41" s="554"/>
      <c r="D41" s="554"/>
      <c r="E41" s="554"/>
      <c r="F41" s="554"/>
      <c r="G41" s="554"/>
      <c r="H41" s="544">
        <v>90</v>
      </c>
      <c r="I41" s="544"/>
      <c r="J41" s="274">
        <v>4.3</v>
      </c>
      <c r="K41" s="275">
        <v>6100</v>
      </c>
      <c r="L41" s="276">
        <v>706.78</v>
      </c>
      <c r="M41" s="170">
        <f t="shared" si="5"/>
        <v>848.14</v>
      </c>
      <c r="N41" s="170">
        <f aca="true" t="shared" si="8" ref="N41:N47">ROUND(M41*$N$15,2)+M41</f>
        <v>1094.1</v>
      </c>
      <c r="O41" s="80">
        <f aca="true" t="shared" si="9" ref="O41:O47">ROUND(N41*$N$13,0)</f>
        <v>322760</v>
      </c>
    </row>
    <row r="42" spans="2:15" s="266" customFormat="1" ht="19.5" customHeight="1">
      <c r="B42" s="553"/>
      <c r="C42" s="554"/>
      <c r="D42" s="554"/>
      <c r="E42" s="554"/>
      <c r="F42" s="554"/>
      <c r="G42" s="554"/>
      <c r="H42" s="544">
        <v>110</v>
      </c>
      <c r="I42" s="544"/>
      <c r="J42" s="274">
        <v>5.3</v>
      </c>
      <c r="K42" s="275">
        <v>6120</v>
      </c>
      <c r="L42" s="276">
        <v>1051.54</v>
      </c>
      <c r="M42" s="170">
        <f t="shared" si="5"/>
        <v>1261.85</v>
      </c>
      <c r="N42" s="170">
        <f t="shared" si="8"/>
        <v>1627.79</v>
      </c>
      <c r="O42" s="80">
        <f t="shared" si="9"/>
        <v>480198</v>
      </c>
    </row>
    <row r="43" spans="2:15" s="266" customFormat="1" ht="19.5" customHeight="1">
      <c r="B43" s="553"/>
      <c r="C43" s="554"/>
      <c r="D43" s="554"/>
      <c r="E43" s="554"/>
      <c r="F43" s="554"/>
      <c r="G43" s="554"/>
      <c r="H43" s="544">
        <v>160</v>
      </c>
      <c r="I43" s="544"/>
      <c r="J43" s="274">
        <v>7.7</v>
      </c>
      <c r="K43" s="275">
        <v>6140</v>
      </c>
      <c r="L43" s="276">
        <v>2206.78</v>
      </c>
      <c r="M43" s="170">
        <f t="shared" si="5"/>
        <v>2648.1400000000003</v>
      </c>
      <c r="N43" s="170">
        <f t="shared" si="8"/>
        <v>3416.1000000000004</v>
      </c>
      <c r="O43" s="80">
        <f t="shared" si="9"/>
        <v>1007750</v>
      </c>
    </row>
    <row r="44" spans="2:15" s="266" customFormat="1" ht="19.5" customHeight="1">
      <c r="B44" s="553"/>
      <c r="C44" s="554"/>
      <c r="D44" s="554"/>
      <c r="E44" s="554"/>
      <c r="F44" s="554"/>
      <c r="G44" s="554"/>
      <c r="H44" s="544">
        <v>225</v>
      </c>
      <c r="I44" s="544"/>
      <c r="J44" s="274">
        <v>10.8</v>
      </c>
      <c r="K44" s="275">
        <v>6160</v>
      </c>
      <c r="L44" s="276">
        <v>4366.66</v>
      </c>
      <c r="M44" s="170">
        <f t="shared" si="5"/>
        <v>5239.99</v>
      </c>
      <c r="N44" s="170">
        <f t="shared" si="8"/>
        <v>6759.59</v>
      </c>
      <c r="O44" s="80">
        <f t="shared" si="9"/>
        <v>1994079</v>
      </c>
    </row>
    <row r="45" spans="2:15" s="266" customFormat="1" ht="19.5" customHeight="1">
      <c r="B45" s="553"/>
      <c r="C45" s="554"/>
      <c r="D45" s="554"/>
      <c r="E45" s="554"/>
      <c r="F45" s="554"/>
      <c r="G45" s="554"/>
      <c r="H45" s="544">
        <v>315</v>
      </c>
      <c r="I45" s="544"/>
      <c r="J45" s="274">
        <v>15</v>
      </c>
      <c r="K45" s="275">
        <v>6190</v>
      </c>
      <c r="L45" s="276">
        <v>8507.62</v>
      </c>
      <c r="M45" s="170">
        <f t="shared" si="5"/>
        <v>10209.140000000001</v>
      </c>
      <c r="N45" s="170">
        <f t="shared" si="8"/>
        <v>13169.79</v>
      </c>
      <c r="O45" s="80">
        <f t="shared" si="9"/>
        <v>3885088</v>
      </c>
    </row>
    <row r="46" spans="2:15" s="266" customFormat="1" ht="19.5" customHeight="1">
      <c r="B46" s="553"/>
      <c r="C46" s="554"/>
      <c r="D46" s="554"/>
      <c r="E46" s="554"/>
      <c r="F46" s="554"/>
      <c r="G46" s="554"/>
      <c r="H46" s="544">
        <v>400</v>
      </c>
      <c r="I46" s="544"/>
      <c r="J46" s="274">
        <v>19.1</v>
      </c>
      <c r="K46" s="275">
        <v>6220</v>
      </c>
      <c r="L46" s="276">
        <v>13859.11</v>
      </c>
      <c r="M46" s="170">
        <f t="shared" si="5"/>
        <v>16630.93</v>
      </c>
      <c r="N46" s="170">
        <f t="shared" si="8"/>
        <v>21453.9</v>
      </c>
      <c r="O46" s="80">
        <f t="shared" si="9"/>
        <v>6328901</v>
      </c>
    </row>
    <row r="47" spans="2:15" s="266" customFormat="1" ht="19.5" customHeight="1" thickBot="1">
      <c r="B47" s="553"/>
      <c r="C47" s="554"/>
      <c r="D47" s="554"/>
      <c r="E47" s="554"/>
      <c r="F47" s="554"/>
      <c r="G47" s="554"/>
      <c r="H47" s="557">
        <v>500</v>
      </c>
      <c r="I47" s="557"/>
      <c r="J47" s="277">
        <v>23.9</v>
      </c>
      <c r="K47" s="278">
        <v>6260</v>
      </c>
      <c r="L47" s="276">
        <v>21951.63</v>
      </c>
      <c r="M47" s="170">
        <f t="shared" si="5"/>
        <v>26341.96</v>
      </c>
      <c r="N47" s="170">
        <f t="shared" si="8"/>
        <v>33981.13</v>
      </c>
      <c r="O47" s="80">
        <f t="shared" si="9"/>
        <v>10024433</v>
      </c>
    </row>
    <row r="48" spans="2:15" s="266" customFormat="1" ht="36" customHeight="1">
      <c r="B48" s="553"/>
      <c r="C48" s="554"/>
      <c r="D48" s="554"/>
      <c r="E48" s="554"/>
      <c r="F48" s="554"/>
      <c r="G48" s="554"/>
      <c r="H48" s="548" t="s">
        <v>180</v>
      </c>
      <c r="I48" s="549"/>
      <c r="J48" s="549"/>
      <c r="K48" s="549"/>
      <c r="L48" s="549"/>
      <c r="M48" s="549"/>
      <c r="N48" s="549"/>
      <c r="O48" s="550"/>
    </row>
    <row r="49" spans="2:15" s="266" customFormat="1" ht="19.5" customHeight="1">
      <c r="B49" s="553"/>
      <c r="C49" s="554"/>
      <c r="D49" s="554"/>
      <c r="E49" s="554"/>
      <c r="F49" s="554"/>
      <c r="G49" s="554"/>
      <c r="H49" s="544">
        <v>110</v>
      </c>
      <c r="I49" s="544"/>
      <c r="J49" s="274">
        <v>6.6</v>
      </c>
      <c r="K49" s="275">
        <v>6120</v>
      </c>
      <c r="L49" s="276">
        <v>1269.69</v>
      </c>
      <c r="M49" s="170">
        <f t="shared" si="5"/>
        <v>1523.63</v>
      </c>
      <c r="N49" s="170">
        <f>ROUND(M49*$N$15,2)+M49</f>
        <v>1965.48</v>
      </c>
      <c r="O49" s="80">
        <f>ROUND(N49*$N$13,0)</f>
        <v>579817</v>
      </c>
    </row>
    <row r="50" spans="2:15" s="266" customFormat="1" ht="19.5" customHeight="1">
      <c r="B50" s="553"/>
      <c r="C50" s="554"/>
      <c r="D50" s="554"/>
      <c r="E50" s="554"/>
      <c r="F50" s="554"/>
      <c r="G50" s="554"/>
      <c r="H50" s="544">
        <v>160</v>
      </c>
      <c r="I50" s="544"/>
      <c r="J50" s="274">
        <v>9.5</v>
      </c>
      <c r="K50" s="275">
        <v>6140</v>
      </c>
      <c r="L50" s="276">
        <v>2661.97</v>
      </c>
      <c r="M50" s="170">
        <f t="shared" si="5"/>
        <v>3194.3599999999997</v>
      </c>
      <c r="N50" s="170">
        <f>ROUND(M50*$N$15,2)+M50</f>
        <v>4120.719999999999</v>
      </c>
      <c r="O50" s="80">
        <f>ROUND(N50*$N$13,0)</f>
        <v>1215612</v>
      </c>
    </row>
    <row r="51" spans="2:15" s="266" customFormat="1" ht="19.5" customHeight="1">
      <c r="B51" s="553"/>
      <c r="C51" s="554"/>
      <c r="D51" s="554"/>
      <c r="E51" s="554"/>
      <c r="F51" s="554"/>
      <c r="G51" s="554"/>
      <c r="H51" s="544">
        <v>225</v>
      </c>
      <c r="I51" s="544"/>
      <c r="J51" s="274">
        <v>13.4</v>
      </c>
      <c r="K51" s="275">
        <v>6160</v>
      </c>
      <c r="L51" s="276">
        <v>5272.61</v>
      </c>
      <c r="M51" s="170">
        <f t="shared" si="5"/>
        <v>6327.129999999999</v>
      </c>
      <c r="N51" s="170">
        <f>ROUND(M51*$N$15,2)+M51</f>
        <v>8161.999999999999</v>
      </c>
      <c r="O51" s="80">
        <f>ROUND(N51*$N$13,0)</f>
        <v>2407790</v>
      </c>
    </row>
    <row r="52" spans="2:15" s="266" customFormat="1" ht="19.5" customHeight="1">
      <c r="B52" s="553"/>
      <c r="C52" s="554"/>
      <c r="D52" s="554"/>
      <c r="E52" s="554"/>
      <c r="F52" s="554"/>
      <c r="G52" s="554"/>
      <c r="H52" s="544">
        <v>315</v>
      </c>
      <c r="I52" s="544"/>
      <c r="J52" s="274">
        <v>18.7</v>
      </c>
      <c r="K52" s="275">
        <v>6190</v>
      </c>
      <c r="L52" s="276">
        <v>10367.08</v>
      </c>
      <c r="M52" s="170">
        <f t="shared" si="5"/>
        <v>12440.5</v>
      </c>
      <c r="N52" s="170">
        <f>ROUND(M52*$N$15,2)+M52</f>
        <v>16048.25</v>
      </c>
      <c r="O52" s="80">
        <f>ROUND(N52*$N$13,0)</f>
        <v>4734234</v>
      </c>
    </row>
    <row r="53" spans="2:15" s="266" customFormat="1" ht="19.5" customHeight="1" thickBot="1">
      <c r="B53" s="555"/>
      <c r="C53" s="556"/>
      <c r="D53" s="556"/>
      <c r="E53" s="556"/>
      <c r="F53" s="556"/>
      <c r="G53" s="556"/>
      <c r="H53" s="557">
        <v>400</v>
      </c>
      <c r="I53" s="557"/>
      <c r="J53" s="277">
        <v>23.7</v>
      </c>
      <c r="K53" s="278">
        <v>6220</v>
      </c>
      <c r="L53" s="279">
        <v>17491.48</v>
      </c>
      <c r="M53" s="328">
        <f t="shared" si="5"/>
        <v>20989.78</v>
      </c>
      <c r="N53" s="328">
        <f>ROUND(M53*$N$15,2)+M53</f>
        <v>27076.82</v>
      </c>
      <c r="O53" s="81">
        <f>ROUND(N53*$N$13,0)</f>
        <v>7987662</v>
      </c>
    </row>
    <row r="54" spans="2:12" s="266" customFormat="1" ht="19.5">
      <c r="B54" s="281" t="s">
        <v>0</v>
      </c>
      <c r="C54" s="37"/>
      <c r="D54" s="37"/>
      <c r="E54" s="37"/>
      <c r="F54" s="37"/>
      <c r="G54" s="37"/>
      <c r="H54" s="37"/>
      <c r="I54" s="37"/>
      <c r="J54" s="280"/>
      <c r="K54" s="271"/>
      <c r="L54" s="271"/>
    </row>
    <row r="55" spans="2:12" s="266" customFormat="1" ht="19.5">
      <c r="B55" s="281" t="s">
        <v>1</v>
      </c>
      <c r="C55" s="37"/>
      <c r="D55" s="37"/>
      <c r="E55" s="37"/>
      <c r="F55" s="37"/>
      <c r="G55" s="37"/>
      <c r="H55" s="37"/>
      <c r="I55" s="37"/>
      <c r="J55" s="280"/>
      <c r="K55" s="271"/>
      <c r="L55" s="271"/>
    </row>
    <row r="56" spans="2:18" s="266" customFormat="1" ht="27" customHeight="1" thickBot="1">
      <c r="B56" s="546" t="s">
        <v>181</v>
      </c>
      <c r="C56" s="546"/>
      <c r="D56" s="546"/>
      <c r="E56" s="546"/>
      <c r="F56" s="546"/>
      <c r="G56" s="546"/>
      <c r="H56" s="546"/>
      <c r="I56" s="546"/>
      <c r="J56" s="546"/>
      <c r="K56" s="546"/>
      <c r="L56" s="269" t="s">
        <v>182</v>
      </c>
      <c r="M56" s="282"/>
      <c r="N56" s="282"/>
      <c r="O56" s="282"/>
      <c r="P56" s="282"/>
      <c r="Q56" s="282"/>
      <c r="R56" s="282"/>
    </row>
    <row r="57" spans="1:18" s="16" customFormat="1" ht="13.5" customHeight="1">
      <c r="A57" s="21"/>
      <c r="B57" s="604" t="s">
        <v>183</v>
      </c>
      <c r="C57" s="605"/>
      <c r="D57" s="605"/>
      <c r="E57" s="605"/>
      <c r="F57" s="605"/>
      <c r="G57" s="606"/>
      <c r="H57" s="21"/>
      <c r="I57" s="574" t="s">
        <v>184</v>
      </c>
      <c r="J57" s="575"/>
      <c r="K57" s="575"/>
      <c r="L57" s="575"/>
      <c r="M57" s="575"/>
      <c r="N57" s="575"/>
      <c r="O57" s="576"/>
      <c r="P57" s="283"/>
      <c r="Q57" s="283"/>
      <c r="R57" s="283"/>
    </row>
    <row r="58" spans="1:18" s="16" customFormat="1" ht="26.25" thickBot="1">
      <c r="A58" s="21"/>
      <c r="B58" s="611"/>
      <c r="C58" s="284" t="s">
        <v>2</v>
      </c>
      <c r="D58" s="285" t="s">
        <v>185</v>
      </c>
      <c r="E58" s="347" t="s">
        <v>110</v>
      </c>
      <c r="F58" s="347" t="s">
        <v>130</v>
      </c>
      <c r="G58" s="144" t="s">
        <v>120</v>
      </c>
      <c r="H58" s="286"/>
      <c r="I58" s="558"/>
      <c r="J58" s="559"/>
      <c r="K58" s="331" t="s">
        <v>2</v>
      </c>
      <c r="L58" s="331" t="s">
        <v>185</v>
      </c>
      <c r="M58" s="332" t="s">
        <v>273</v>
      </c>
      <c r="N58" s="332" t="s">
        <v>274</v>
      </c>
      <c r="O58" s="339" t="s">
        <v>120</v>
      </c>
      <c r="P58" s="283"/>
      <c r="Q58" s="283"/>
      <c r="R58" s="283"/>
    </row>
    <row r="59" spans="1:18" s="16" customFormat="1" ht="13.5" customHeight="1" thickBot="1">
      <c r="A59" s="21"/>
      <c r="B59" s="611"/>
      <c r="C59" s="287" t="s">
        <v>186</v>
      </c>
      <c r="D59" s="288">
        <v>461.02</v>
      </c>
      <c r="E59" s="348">
        <f>ROUND(D59*20%,2)+D59</f>
        <v>553.22</v>
      </c>
      <c r="F59" s="348">
        <f>ROUND(E59*$N$15,2)+E59</f>
        <v>713.6500000000001</v>
      </c>
      <c r="G59" s="349">
        <f>ROUND(F59*$N$13,0)</f>
        <v>210527</v>
      </c>
      <c r="H59" s="21"/>
      <c r="I59" s="558"/>
      <c r="J59" s="559"/>
      <c r="K59" s="333">
        <v>90</v>
      </c>
      <c r="L59" s="334">
        <v>259.32</v>
      </c>
      <c r="M59" s="329">
        <f>ROUND(L59*20%,2)+L59</f>
        <v>311.18</v>
      </c>
      <c r="N59" s="329">
        <f aca="true" t="shared" si="10" ref="N59:N65">ROUND(M59*$N$15,2)+M59</f>
        <v>401.42</v>
      </c>
      <c r="O59" s="330">
        <f aca="true" t="shared" si="11" ref="O59:O65">ROUND(N59*$N$13,0)</f>
        <v>118419</v>
      </c>
      <c r="P59" s="283"/>
      <c r="Q59" s="283"/>
      <c r="R59" s="283"/>
    </row>
    <row r="60" spans="1:18" s="16" customFormat="1" ht="13.5" customHeight="1" thickBot="1">
      <c r="A60" s="21"/>
      <c r="B60" s="611"/>
      <c r="C60" s="287" t="s">
        <v>187</v>
      </c>
      <c r="D60" s="288">
        <v>525.85</v>
      </c>
      <c r="E60" s="348">
        <f>ROUND(D60*20%,2)+D60</f>
        <v>631.02</v>
      </c>
      <c r="F60" s="348">
        <f aca="true" t="shared" si="12" ref="F60:F123">ROUND(E60*$N$15,2)+E60</f>
        <v>814.02</v>
      </c>
      <c r="G60" s="349">
        <f aca="true" t="shared" si="13" ref="G60:G123">ROUND(F60*$N$13,0)</f>
        <v>240136</v>
      </c>
      <c r="H60" s="21"/>
      <c r="I60" s="558"/>
      <c r="J60" s="559"/>
      <c r="K60" s="333">
        <v>110</v>
      </c>
      <c r="L60" s="334">
        <v>316.95</v>
      </c>
      <c r="M60" s="329">
        <f aca="true" t="shared" si="14" ref="M60:M120">ROUND(L60*20%,2)+L60</f>
        <v>380.34</v>
      </c>
      <c r="N60" s="329">
        <f t="shared" si="10"/>
        <v>490.64</v>
      </c>
      <c r="O60" s="330">
        <f t="shared" si="11"/>
        <v>144739</v>
      </c>
      <c r="P60" s="283"/>
      <c r="Q60" s="283"/>
      <c r="R60" s="283"/>
    </row>
    <row r="61" spans="1:18" s="16" customFormat="1" ht="13.5" customHeight="1" thickBot="1">
      <c r="A61" s="21"/>
      <c r="B61" s="611"/>
      <c r="C61" s="287" t="s">
        <v>188</v>
      </c>
      <c r="D61" s="288">
        <v>734.75</v>
      </c>
      <c r="E61" s="348">
        <f>ROUND(D61*20%,2)+D61</f>
        <v>881.7</v>
      </c>
      <c r="F61" s="348">
        <f t="shared" si="12"/>
        <v>1137.39</v>
      </c>
      <c r="G61" s="349">
        <f t="shared" si="13"/>
        <v>335530</v>
      </c>
      <c r="H61" s="21"/>
      <c r="I61" s="558"/>
      <c r="J61" s="559"/>
      <c r="K61" s="333">
        <v>160</v>
      </c>
      <c r="L61" s="334">
        <v>633.9</v>
      </c>
      <c r="M61" s="329">
        <f t="shared" si="14"/>
        <v>760.68</v>
      </c>
      <c r="N61" s="329">
        <f t="shared" si="10"/>
        <v>981.28</v>
      </c>
      <c r="O61" s="330">
        <f t="shared" si="11"/>
        <v>289478</v>
      </c>
      <c r="P61" s="283"/>
      <c r="Q61" s="283"/>
      <c r="R61" s="283"/>
    </row>
    <row r="62" spans="1:18" s="16" customFormat="1" ht="13.5" customHeight="1" thickBot="1">
      <c r="A62" s="21"/>
      <c r="B62" s="611"/>
      <c r="C62" s="287" t="s">
        <v>189</v>
      </c>
      <c r="D62" s="288">
        <v>525.85</v>
      </c>
      <c r="E62" s="348">
        <f aca="true" t="shared" si="15" ref="E62:E125">ROUND(D62*20%,2)+D62</f>
        <v>631.02</v>
      </c>
      <c r="F62" s="348">
        <f t="shared" si="12"/>
        <v>814.02</v>
      </c>
      <c r="G62" s="349">
        <f t="shared" si="13"/>
        <v>240136</v>
      </c>
      <c r="H62" s="21"/>
      <c r="I62" s="558"/>
      <c r="J62" s="559"/>
      <c r="K62" s="333">
        <v>225</v>
      </c>
      <c r="L62" s="334">
        <v>1426.27</v>
      </c>
      <c r="M62" s="329">
        <f t="shared" si="14"/>
        <v>1711.52</v>
      </c>
      <c r="N62" s="329">
        <f t="shared" si="10"/>
        <v>2207.86</v>
      </c>
      <c r="O62" s="330">
        <f t="shared" si="11"/>
        <v>651319</v>
      </c>
      <c r="P62" s="283"/>
      <c r="Q62" s="283"/>
      <c r="R62" s="283"/>
    </row>
    <row r="63" spans="1:18" s="16" customFormat="1" ht="13.5" customHeight="1" thickBot="1">
      <c r="A63" s="21"/>
      <c r="B63" s="611"/>
      <c r="C63" s="287" t="s">
        <v>190</v>
      </c>
      <c r="D63" s="288">
        <v>576.27</v>
      </c>
      <c r="E63" s="348">
        <f t="shared" si="15"/>
        <v>691.52</v>
      </c>
      <c r="F63" s="348">
        <f t="shared" si="12"/>
        <v>892.06</v>
      </c>
      <c r="G63" s="349">
        <f t="shared" si="13"/>
        <v>263158</v>
      </c>
      <c r="H63" s="21"/>
      <c r="I63" s="558"/>
      <c r="J63" s="559"/>
      <c r="K63" s="333">
        <v>315</v>
      </c>
      <c r="L63" s="334">
        <v>4033.9</v>
      </c>
      <c r="M63" s="329">
        <f t="shared" si="14"/>
        <v>4840.68</v>
      </c>
      <c r="N63" s="329">
        <f t="shared" si="10"/>
        <v>6244.4800000000005</v>
      </c>
      <c r="O63" s="330">
        <f t="shared" si="11"/>
        <v>1842122</v>
      </c>
      <c r="P63" s="283"/>
      <c r="Q63" s="283"/>
      <c r="R63" s="283"/>
    </row>
    <row r="64" spans="1:18" s="16" customFormat="1" ht="13.5" customHeight="1" thickBot="1">
      <c r="A64" s="21"/>
      <c r="B64" s="611"/>
      <c r="C64" s="287" t="s">
        <v>69</v>
      </c>
      <c r="D64" s="288">
        <v>605.08</v>
      </c>
      <c r="E64" s="348">
        <f t="shared" si="15"/>
        <v>726.1</v>
      </c>
      <c r="F64" s="348">
        <f t="shared" si="12"/>
        <v>936.6700000000001</v>
      </c>
      <c r="G64" s="349">
        <f t="shared" si="13"/>
        <v>276318</v>
      </c>
      <c r="H64" s="21"/>
      <c r="I64" s="558"/>
      <c r="J64" s="559"/>
      <c r="K64" s="333">
        <v>400</v>
      </c>
      <c r="L64" s="334">
        <v>10762.71</v>
      </c>
      <c r="M64" s="329">
        <f t="shared" si="14"/>
        <v>12915.25</v>
      </c>
      <c r="N64" s="329">
        <f t="shared" si="10"/>
        <v>16660.67</v>
      </c>
      <c r="O64" s="330">
        <f t="shared" si="11"/>
        <v>4914898</v>
      </c>
      <c r="P64" s="283"/>
      <c r="Q64" s="283"/>
      <c r="R64" s="283"/>
    </row>
    <row r="65" spans="1:18" s="16" customFormat="1" ht="13.5" customHeight="1" thickBot="1">
      <c r="A65" s="21"/>
      <c r="B65" s="611"/>
      <c r="C65" s="287" t="s">
        <v>191</v>
      </c>
      <c r="D65" s="288">
        <v>691.53</v>
      </c>
      <c r="E65" s="348">
        <f t="shared" si="15"/>
        <v>829.8399999999999</v>
      </c>
      <c r="F65" s="348">
        <f t="shared" si="12"/>
        <v>1070.49</v>
      </c>
      <c r="G65" s="349">
        <f t="shared" si="13"/>
        <v>315795</v>
      </c>
      <c r="H65" s="21"/>
      <c r="I65" s="560"/>
      <c r="J65" s="561"/>
      <c r="K65" s="340">
        <v>500</v>
      </c>
      <c r="L65" s="341">
        <v>20084.75</v>
      </c>
      <c r="M65" s="342">
        <f t="shared" si="14"/>
        <v>24101.7</v>
      </c>
      <c r="N65" s="342">
        <f t="shared" si="10"/>
        <v>31091.190000000002</v>
      </c>
      <c r="O65" s="343">
        <f t="shared" si="11"/>
        <v>9171901</v>
      </c>
      <c r="P65" s="283"/>
      <c r="Q65" s="283"/>
      <c r="R65" s="283"/>
    </row>
    <row r="66" spans="1:18" s="16" customFormat="1" ht="13.5" customHeight="1" thickBot="1">
      <c r="A66" s="21"/>
      <c r="B66" s="611"/>
      <c r="C66" s="287" t="s">
        <v>192</v>
      </c>
      <c r="D66" s="288">
        <v>900.42</v>
      </c>
      <c r="E66" s="348">
        <f t="shared" si="15"/>
        <v>1080.5</v>
      </c>
      <c r="F66" s="348">
        <f t="shared" si="12"/>
        <v>1393.85</v>
      </c>
      <c r="G66" s="349">
        <f t="shared" si="13"/>
        <v>411186</v>
      </c>
      <c r="H66" s="21"/>
      <c r="I66" s="577" t="s">
        <v>138</v>
      </c>
      <c r="J66" s="578"/>
      <c r="K66" s="578"/>
      <c r="L66" s="578"/>
      <c r="M66" s="578"/>
      <c r="N66" s="578"/>
      <c r="O66" s="579"/>
      <c r="P66" s="283"/>
      <c r="Q66" s="283"/>
      <c r="R66" s="283"/>
    </row>
    <row r="67" spans="1:18" s="16" customFormat="1" ht="23.25" thickBot="1">
      <c r="A67" s="21"/>
      <c r="B67" s="611"/>
      <c r="C67" s="287" t="s">
        <v>193</v>
      </c>
      <c r="D67" s="288">
        <v>972.46</v>
      </c>
      <c r="E67" s="348">
        <f t="shared" si="15"/>
        <v>1166.95</v>
      </c>
      <c r="F67" s="348">
        <f t="shared" si="12"/>
        <v>1505.3700000000001</v>
      </c>
      <c r="G67" s="349">
        <f t="shared" si="13"/>
        <v>444084</v>
      </c>
      <c r="H67" s="21"/>
      <c r="I67" s="562"/>
      <c r="J67" s="563"/>
      <c r="K67" s="331" t="s">
        <v>2</v>
      </c>
      <c r="L67" s="331" t="s">
        <v>185</v>
      </c>
      <c r="M67" s="332" t="s">
        <v>273</v>
      </c>
      <c r="N67" s="332" t="s">
        <v>274</v>
      </c>
      <c r="O67" s="339" t="s">
        <v>120</v>
      </c>
      <c r="P67" s="283"/>
      <c r="Q67" s="283"/>
      <c r="R67" s="283"/>
    </row>
    <row r="68" spans="1:18" s="16" customFormat="1" ht="13.5" customHeight="1" thickBot="1">
      <c r="A68" s="21"/>
      <c r="B68" s="611"/>
      <c r="C68" s="287" t="s">
        <v>194</v>
      </c>
      <c r="D68" s="288">
        <v>1188.56</v>
      </c>
      <c r="E68" s="348">
        <f t="shared" si="15"/>
        <v>1426.27</v>
      </c>
      <c r="F68" s="348">
        <f t="shared" si="12"/>
        <v>1839.8899999999999</v>
      </c>
      <c r="G68" s="349">
        <f t="shared" si="13"/>
        <v>542768</v>
      </c>
      <c r="H68" s="21"/>
      <c r="I68" s="562"/>
      <c r="J68" s="563"/>
      <c r="K68" s="335">
        <v>90</v>
      </c>
      <c r="L68" s="334">
        <v>273.73</v>
      </c>
      <c r="M68" s="329">
        <f t="shared" si="14"/>
        <v>328.48</v>
      </c>
      <c r="N68" s="329">
        <f>ROUND(M68*$N$15,2)+M68</f>
        <v>423.74</v>
      </c>
      <c r="O68" s="330">
        <f>ROUND(N68*$N$13,0)</f>
        <v>125003</v>
      </c>
      <c r="P68" s="283"/>
      <c r="Q68" s="283"/>
      <c r="R68" s="283"/>
    </row>
    <row r="69" spans="1:18" s="16" customFormat="1" ht="13.5" customHeight="1" thickBot="1">
      <c r="A69" s="21"/>
      <c r="B69" s="611"/>
      <c r="C69" s="287" t="s">
        <v>195</v>
      </c>
      <c r="D69" s="288">
        <v>1476.69</v>
      </c>
      <c r="E69" s="348">
        <f t="shared" si="15"/>
        <v>1772.03</v>
      </c>
      <c r="F69" s="348">
        <f t="shared" si="12"/>
        <v>2285.92</v>
      </c>
      <c r="G69" s="349">
        <f t="shared" si="13"/>
        <v>674346</v>
      </c>
      <c r="H69" s="21"/>
      <c r="I69" s="562"/>
      <c r="J69" s="563"/>
      <c r="K69" s="335">
        <v>110</v>
      </c>
      <c r="L69" s="334">
        <v>338.56</v>
      </c>
      <c r="M69" s="329">
        <f t="shared" si="14"/>
        <v>406.27</v>
      </c>
      <c r="N69" s="329">
        <f>ROUND(M69*$N$15,2)+M69</f>
        <v>524.0899999999999</v>
      </c>
      <c r="O69" s="330">
        <f>ROUND(N69*$N$13,0)</f>
        <v>154607</v>
      </c>
      <c r="P69" s="283"/>
      <c r="Q69" s="283"/>
      <c r="R69" s="283"/>
    </row>
    <row r="70" spans="1:18" s="16" customFormat="1" ht="13.5" customHeight="1" thickBot="1">
      <c r="A70" s="21"/>
      <c r="B70" s="611"/>
      <c r="C70" s="287" t="s">
        <v>74</v>
      </c>
      <c r="D70" s="288">
        <v>1656.78</v>
      </c>
      <c r="E70" s="348">
        <f t="shared" si="15"/>
        <v>1988.1399999999999</v>
      </c>
      <c r="F70" s="348">
        <f t="shared" si="12"/>
        <v>2564.7</v>
      </c>
      <c r="G70" s="349">
        <f t="shared" si="13"/>
        <v>756587</v>
      </c>
      <c r="H70" s="21"/>
      <c r="I70" s="562"/>
      <c r="J70" s="563"/>
      <c r="K70" s="333">
        <v>160</v>
      </c>
      <c r="L70" s="334">
        <v>792.37</v>
      </c>
      <c r="M70" s="329">
        <f t="shared" si="14"/>
        <v>950.84</v>
      </c>
      <c r="N70" s="329">
        <f>ROUND(M70*$N$15,2)+M70</f>
        <v>1226.58</v>
      </c>
      <c r="O70" s="330">
        <f>ROUND(N70*$N$13,0)</f>
        <v>361841</v>
      </c>
      <c r="P70" s="283"/>
      <c r="Q70" s="283"/>
      <c r="R70" s="283"/>
    </row>
    <row r="71" spans="1:18" s="16" customFormat="1" ht="13.5" customHeight="1" thickBot="1">
      <c r="A71" s="21"/>
      <c r="B71" s="611"/>
      <c r="C71" s="287" t="s">
        <v>75</v>
      </c>
      <c r="D71" s="288">
        <v>2052.97</v>
      </c>
      <c r="E71" s="348">
        <f t="shared" si="15"/>
        <v>2463.56</v>
      </c>
      <c r="F71" s="348">
        <f t="shared" si="12"/>
        <v>3177.99</v>
      </c>
      <c r="G71" s="349">
        <f t="shared" si="13"/>
        <v>937507</v>
      </c>
      <c r="H71" s="21"/>
      <c r="I71" s="564"/>
      <c r="J71" s="565"/>
      <c r="K71" s="340">
        <v>225</v>
      </c>
      <c r="L71" s="341">
        <v>2233.05</v>
      </c>
      <c r="M71" s="342">
        <f t="shared" si="14"/>
        <v>2679.6600000000003</v>
      </c>
      <c r="N71" s="342">
        <f>ROUND(M71*$N$15,2)+M71</f>
        <v>3456.76</v>
      </c>
      <c r="O71" s="343">
        <f>ROUND(N71*$N$13,0)</f>
        <v>1019744</v>
      </c>
      <c r="P71" s="283"/>
      <c r="Q71" s="283"/>
      <c r="R71" s="283"/>
    </row>
    <row r="72" spans="1:18" s="16" customFormat="1" ht="13.5" customHeight="1" thickBot="1">
      <c r="A72" s="21"/>
      <c r="B72" s="611"/>
      <c r="C72" s="287" t="s">
        <v>196</v>
      </c>
      <c r="D72" s="288">
        <v>2413.14</v>
      </c>
      <c r="E72" s="348">
        <f t="shared" si="15"/>
        <v>2895.77</v>
      </c>
      <c r="F72" s="348">
        <f t="shared" si="12"/>
        <v>3735.54</v>
      </c>
      <c r="G72" s="349">
        <f t="shared" si="13"/>
        <v>1101984</v>
      </c>
      <c r="H72" s="21"/>
      <c r="I72" s="613" t="s">
        <v>197</v>
      </c>
      <c r="J72" s="614"/>
      <c r="K72" s="614"/>
      <c r="L72" s="614"/>
      <c r="M72" s="614"/>
      <c r="N72" s="614"/>
      <c r="O72" s="615"/>
      <c r="P72" s="283"/>
      <c r="Q72" s="283"/>
      <c r="R72" s="283"/>
    </row>
    <row r="73" spans="1:18" s="16" customFormat="1" ht="23.25" thickBot="1">
      <c r="A73" s="21"/>
      <c r="B73" s="611"/>
      <c r="C73" s="287" t="s">
        <v>198</v>
      </c>
      <c r="D73" s="288">
        <v>2629.24</v>
      </c>
      <c r="E73" s="348">
        <f t="shared" si="15"/>
        <v>3155.0899999999997</v>
      </c>
      <c r="F73" s="348">
        <f t="shared" si="12"/>
        <v>4070.0699999999997</v>
      </c>
      <c r="G73" s="349">
        <f t="shared" si="13"/>
        <v>1200671</v>
      </c>
      <c r="H73" s="21"/>
      <c r="I73" s="566"/>
      <c r="J73" s="567"/>
      <c r="K73" s="331" t="s">
        <v>2</v>
      </c>
      <c r="L73" s="331" t="s">
        <v>185</v>
      </c>
      <c r="M73" s="332" t="s">
        <v>273</v>
      </c>
      <c r="N73" s="332" t="s">
        <v>274</v>
      </c>
      <c r="O73" s="339" t="s">
        <v>120</v>
      </c>
      <c r="P73" s="283"/>
      <c r="Q73" s="283"/>
      <c r="R73" s="283"/>
    </row>
    <row r="74" spans="1:18" s="16" customFormat="1" ht="13.5" customHeight="1" thickBot="1">
      <c r="A74" s="21"/>
      <c r="B74" s="611"/>
      <c r="C74" s="289" t="s">
        <v>199</v>
      </c>
      <c r="D74" s="288">
        <v>3133.47</v>
      </c>
      <c r="E74" s="348">
        <f t="shared" si="15"/>
        <v>3760.16</v>
      </c>
      <c r="F74" s="348">
        <f t="shared" si="12"/>
        <v>4850.61</v>
      </c>
      <c r="G74" s="349">
        <f t="shared" si="13"/>
        <v>1430930</v>
      </c>
      <c r="H74" s="21"/>
      <c r="I74" s="566"/>
      <c r="J74" s="567"/>
      <c r="K74" s="336" t="s">
        <v>200</v>
      </c>
      <c r="L74" s="334">
        <v>1944.92</v>
      </c>
      <c r="M74" s="329">
        <f t="shared" si="14"/>
        <v>2333.9</v>
      </c>
      <c r="N74" s="329">
        <f aca="true" t="shared" si="16" ref="N74:N85">ROUND(M74*$N$15,2)+M74</f>
        <v>3010.73</v>
      </c>
      <c r="O74" s="330">
        <f aca="true" t="shared" si="17" ref="O74:O85">ROUND(N74*$N$13,0)</f>
        <v>888165</v>
      </c>
      <c r="P74" s="283"/>
      <c r="Q74" s="283"/>
      <c r="R74" s="283"/>
    </row>
    <row r="75" spans="1:18" s="16" customFormat="1" ht="13.5" customHeight="1" thickBot="1">
      <c r="A75" s="21"/>
      <c r="B75" s="611"/>
      <c r="C75" s="289" t="s">
        <v>201</v>
      </c>
      <c r="D75" s="288">
        <v>3565.68</v>
      </c>
      <c r="E75" s="348">
        <f t="shared" si="15"/>
        <v>4278.82</v>
      </c>
      <c r="F75" s="348">
        <f t="shared" si="12"/>
        <v>5519.679999999999</v>
      </c>
      <c r="G75" s="349">
        <f t="shared" si="13"/>
        <v>1628306</v>
      </c>
      <c r="H75" s="21"/>
      <c r="I75" s="566"/>
      <c r="J75" s="567"/>
      <c r="K75" s="336" t="s">
        <v>202</v>
      </c>
      <c r="L75" s="334">
        <v>2016.95</v>
      </c>
      <c r="M75" s="329">
        <f t="shared" si="14"/>
        <v>2420.34</v>
      </c>
      <c r="N75" s="329">
        <f t="shared" si="16"/>
        <v>3122.2400000000002</v>
      </c>
      <c r="O75" s="330">
        <f t="shared" si="17"/>
        <v>921061</v>
      </c>
      <c r="P75" s="283"/>
      <c r="Q75" s="283"/>
      <c r="R75" s="283"/>
    </row>
    <row r="76" spans="1:18" s="16" customFormat="1" ht="13.5" customHeight="1" thickBot="1">
      <c r="A76" s="21"/>
      <c r="B76" s="611"/>
      <c r="C76" s="289" t="s">
        <v>203</v>
      </c>
      <c r="D76" s="288">
        <v>3853.81</v>
      </c>
      <c r="E76" s="348">
        <f t="shared" si="15"/>
        <v>4624.57</v>
      </c>
      <c r="F76" s="348">
        <f t="shared" si="12"/>
        <v>5965.7</v>
      </c>
      <c r="G76" s="349">
        <f t="shared" si="13"/>
        <v>1759882</v>
      </c>
      <c r="H76" s="21"/>
      <c r="I76" s="566"/>
      <c r="J76" s="567"/>
      <c r="K76" s="336" t="s">
        <v>204</v>
      </c>
      <c r="L76" s="334">
        <v>2016.95</v>
      </c>
      <c r="M76" s="329">
        <f t="shared" si="14"/>
        <v>2420.34</v>
      </c>
      <c r="N76" s="329">
        <f t="shared" si="16"/>
        <v>3122.2400000000002</v>
      </c>
      <c r="O76" s="330">
        <f t="shared" si="17"/>
        <v>921061</v>
      </c>
      <c r="P76" s="283"/>
      <c r="Q76" s="283"/>
      <c r="R76" s="283"/>
    </row>
    <row r="77" spans="1:18" s="16" customFormat="1" ht="13.5" customHeight="1" thickBot="1">
      <c r="A77" s="21"/>
      <c r="B77" s="611"/>
      <c r="C77" s="289" t="s">
        <v>205</v>
      </c>
      <c r="D77" s="288">
        <v>4646.19</v>
      </c>
      <c r="E77" s="348">
        <f t="shared" si="15"/>
        <v>5575.429999999999</v>
      </c>
      <c r="F77" s="348">
        <f t="shared" si="12"/>
        <v>7192.299999999999</v>
      </c>
      <c r="G77" s="349">
        <f t="shared" si="13"/>
        <v>2121729</v>
      </c>
      <c r="H77" s="21"/>
      <c r="I77" s="566"/>
      <c r="J77" s="567"/>
      <c r="K77" s="336" t="s">
        <v>206</v>
      </c>
      <c r="L77" s="334">
        <v>3745.76</v>
      </c>
      <c r="M77" s="329">
        <f t="shared" si="14"/>
        <v>4494.91</v>
      </c>
      <c r="N77" s="329">
        <f t="shared" si="16"/>
        <v>5798.43</v>
      </c>
      <c r="O77" s="330">
        <f t="shared" si="17"/>
        <v>1710537</v>
      </c>
      <c r="P77" s="283"/>
      <c r="Q77" s="283"/>
      <c r="R77" s="283"/>
    </row>
    <row r="78" spans="1:18" s="16" customFormat="1" ht="13.5" customHeight="1" thickBot="1">
      <c r="A78" s="21"/>
      <c r="B78" s="611"/>
      <c r="C78" s="289" t="s">
        <v>207</v>
      </c>
      <c r="D78" s="288">
        <v>6519.07</v>
      </c>
      <c r="E78" s="348">
        <f t="shared" si="15"/>
        <v>7822.879999999999</v>
      </c>
      <c r="F78" s="348">
        <f t="shared" si="12"/>
        <v>10091.519999999999</v>
      </c>
      <c r="G78" s="349">
        <f t="shared" si="13"/>
        <v>2976998</v>
      </c>
      <c r="H78" s="21"/>
      <c r="I78" s="566"/>
      <c r="J78" s="567"/>
      <c r="K78" s="336" t="s">
        <v>208</v>
      </c>
      <c r="L78" s="334">
        <v>3961.86</v>
      </c>
      <c r="M78" s="329">
        <f t="shared" si="14"/>
        <v>4754.2300000000005</v>
      </c>
      <c r="N78" s="329">
        <f t="shared" si="16"/>
        <v>6132.960000000001</v>
      </c>
      <c r="O78" s="330">
        <f t="shared" si="17"/>
        <v>1809223</v>
      </c>
      <c r="P78" s="283"/>
      <c r="Q78" s="283"/>
      <c r="R78" s="283"/>
    </row>
    <row r="79" spans="1:18" s="16" customFormat="1" ht="13.5" customHeight="1" thickBot="1">
      <c r="A79" s="21"/>
      <c r="B79" s="611"/>
      <c r="C79" s="289" t="s">
        <v>209</v>
      </c>
      <c r="D79" s="288">
        <v>7131.36</v>
      </c>
      <c r="E79" s="348">
        <f t="shared" si="15"/>
        <v>8557.63</v>
      </c>
      <c r="F79" s="348">
        <f t="shared" si="12"/>
        <v>11039.34</v>
      </c>
      <c r="G79" s="349">
        <f t="shared" si="13"/>
        <v>3256605</v>
      </c>
      <c r="H79" s="21"/>
      <c r="I79" s="566"/>
      <c r="J79" s="567"/>
      <c r="K79" s="336" t="s">
        <v>210</v>
      </c>
      <c r="L79" s="334">
        <v>7455.51</v>
      </c>
      <c r="M79" s="329">
        <f t="shared" si="14"/>
        <v>8946.61</v>
      </c>
      <c r="N79" s="329">
        <f t="shared" si="16"/>
        <v>11541.130000000001</v>
      </c>
      <c r="O79" s="330">
        <f t="shared" si="17"/>
        <v>3404633</v>
      </c>
      <c r="P79" s="283"/>
      <c r="Q79" s="283"/>
      <c r="R79" s="283"/>
    </row>
    <row r="80" spans="1:18" s="16" customFormat="1" ht="13.5" customHeight="1" thickBot="1">
      <c r="A80" s="21"/>
      <c r="B80" s="611"/>
      <c r="C80" s="289" t="s">
        <v>211</v>
      </c>
      <c r="D80" s="288">
        <v>12389.83</v>
      </c>
      <c r="E80" s="348">
        <f t="shared" si="15"/>
        <v>14867.8</v>
      </c>
      <c r="F80" s="348">
        <f t="shared" si="12"/>
        <v>19179.46</v>
      </c>
      <c r="G80" s="349">
        <f t="shared" si="13"/>
        <v>5657941</v>
      </c>
      <c r="H80" s="21"/>
      <c r="I80" s="566"/>
      <c r="J80" s="567"/>
      <c r="K80" s="336" t="s">
        <v>212</v>
      </c>
      <c r="L80" s="334">
        <v>8860.17</v>
      </c>
      <c r="M80" s="329">
        <f t="shared" si="14"/>
        <v>10632.2</v>
      </c>
      <c r="N80" s="329">
        <f t="shared" si="16"/>
        <v>13715.54</v>
      </c>
      <c r="O80" s="330">
        <f t="shared" si="17"/>
        <v>4046084</v>
      </c>
      <c r="P80" s="283"/>
      <c r="Q80" s="283"/>
      <c r="R80" s="283"/>
    </row>
    <row r="81" spans="1:18" s="16" customFormat="1" ht="13.5" customHeight="1" thickBot="1">
      <c r="A81" s="21"/>
      <c r="B81" s="611"/>
      <c r="C81" s="289" t="s">
        <v>213</v>
      </c>
      <c r="D81" s="288">
        <v>14118.64</v>
      </c>
      <c r="E81" s="348">
        <f t="shared" si="15"/>
        <v>16942.37</v>
      </c>
      <c r="F81" s="348">
        <f t="shared" si="12"/>
        <v>21855.66</v>
      </c>
      <c r="G81" s="349">
        <f t="shared" si="13"/>
        <v>6447420</v>
      </c>
      <c r="H81" s="21"/>
      <c r="I81" s="566"/>
      <c r="J81" s="567"/>
      <c r="K81" s="336" t="s">
        <v>214</v>
      </c>
      <c r="L81" s="334">
        <v>13614.41</v>
      </c>
      <c r="M81" s="329">
        <f t="shared" si="14"/>
        <v>16337.29</v>
      </c>
      <c r="N81" s="329">
        <f t="shared" si="16"/>
        <v>21075.100000000002</v>
      </c>
      <c r="O81" s="330">
        <f t="shared" si="17"/>
        <v>6217155</v>
      </c>
      <c r="P81" s="283"/>
      <c r="Q81" s="283"/>
      <c r="R81" s="283"/>
    </row>
    <row r="82" spans="1:18" s="16" customFormat="1" ht="13.5" customHeight="1" thickBot="1">
      <c r="A82" s="21"/>
      <c r="B82" s="611"/>
      <c r="C82" s="289" t="s">
        <v>215</v>
      </c>
      <c r="D82" s="288">
        <v>15487.29</v>
      </c>
      <c r="E82" s="348">
        <f t="shared" si="15"/>
        <v>18584.75</v>
      </c>
      <c r="F82" s="348">
        <f t="shared" si="12"/>
        <v>23974.33</v>
      </c>
      <c r="G82" s="349">
        <f t="shared" si="13"/>
        <v>7072427</v>
      </c>
      <c r="H82" s="21"/>
      <c r="I82" s="566"/>
      <c r="J82" s="567"/>
      <c r="K82" s="290" t="s">
        <v>216</v>
      </c>
      <c r="L82" s="334">
        <v>12966.1</v>
      </c>
      <c r="M82" s="329">
        <f t="shared" si="14"/>
        <v>15559.32</v>
      </c>
      <c r="N82" s="329">
        <f t="shared" si="16"/>
        <v>20071.52</v>
      </c>
      <c r="O82" s="330">
        <f t="shared" si="17"/>
        <v>5921098</v>
      </c>
      <c r="P82" s="283"/>
      <c r="Q82" s="283"/>
      <c r="R82" s="283"/>
    </row>
    <row r="83" spans="1:18" s="16" customFormat="1" ht="13.5" customHeight="1" thickBot="1">
      <c r="A83" s="21"/>
      <c r="B83" s="611"/>
      <c r="C83" s="289" t="s">
        <v>87</v>
      </c>
      <c r="D83" s="288">
        <v>18008.47</v>
      </c>
      <c r="E83" s="348">
        <f t="shared" si="15"/>
        <v>21610.16</v>
      </c>
      <c r="F83" s="348">
        <f t="shared" si="12"/>
        <v>27877.11</v>
      </c>
      <c r="G83" s="349">
        <f t="shared" si="13"/>
        <v>8223747</v>
      </c>
      <c r="H83" s="21"/>
      <c r="I83" s="566"/>
      <c r="J83" s="567"/>
      <c r="K83" s="290" t="s">
        <v>217</v>
      </c>
      <c r="L83" s="334">
        <v>15127.12</v>
      </c>
      <c r="M83" s="329">
        <f t="shared" si="14"/>
        <v>18152.54</v>
      </c>
      <c r="N83" s="329">
        <f t="shared" si="16"/>
        <v>23416.78</v>
      </c>
      <c r="O83" s="330">
        <f t="shared" si="17"/>
        <v>6907950</v>
      </c>
      <c r="P83" s="283"/>
      <c r="Q83" s="283"/>
      <c r="R83" s="283"/>
    </row>
    <row r="84" spans="1:18" s="16" customFormat="1" ht="13.5" customHeight="1" thickBot="1">
      <c r="A84" s="21"/>
      <c r="B84" s="611"/>
      <c r="C84" s="289" t="s">
        <v>218</v>
      </c>
      <c r="D84" s="288">
        <v>19809.32</v>
      </c>
      <c r="E84" s="348">
        <f t="shared" si="15"/>
        <v>23771.18</v>
      </c>
      <c r="F84" s="348">
        <f t="shared" si="12"/>
        <v>30664.82</v>
      </c>
      <c r="G84" s="349">
        <f t="shared" si="13"/>
        <v>9046122</v>
      </c>
      <c r="H84" s="21"/>
      <c r="I84" s="566"/>
      <c r="J84" s="567"/>
      <c r="K84" s="290" t="s">
        <v>219</v>
      </c>
      <c r="L84" s="334">
        <v>18008.47</v>
      </c>
      <c r="M84" s="329">
        <f t="shared" si="14"/>
        <v>21610.16</v>
      </c>
      <c r="N84" s="329">
        <f t="shared" si="16"/>
        <v>27877.11</v>
      </c>
      <c r="O84" s="330">
        <f t="shared" si="17"/>
        <v>8223747</v>
      </c>
      <c r="P84" s="283"/>
      <c r="Q84" s="283"/>
      <c r="R84" s="283"/>
    </row>
    <row r="85" spans="1:18" s="16" customFormat="1" ht="13.5" customHeight="1" thickBot="1">
      <c r="A85" s="21"/>
      <c r="B85" s="611"/>
      <c r="C85" s="289" t="s">
        <v>220</v>
      </c>
      <c r="D85" s="288">
        <v>28453.39</v>
      </c>
      <c r="E85" s="348">
        <f t="shared" si="15"/>
        <v>34144.07</v>
      </c>
      <c r="F85" s="348">
        <f t="shared" si="12"/>
        <v>44045.85</v>
      </c>
      <c r="G85" s="349">
        <f t="shared" si="13"/>
        <v>12993526</v>
      </c>
      <c r="H85" s="21"/>
      <c r="I85" s="568"/>
      <c r="J85" s="569"/>
      <c r="K85" s="291" t="s">
        <v>221</v>
      </c>
      <c r="L85" s="341">
        <v>32372.88</v>
      </c>
      <c r="M85" s="342">
        <f t="shared" si="14"/>
        <v>38847.46</v>
      </c>
      <c r="N85" s="342">
        <f t="shared" si="16"/>
        <v>50113.22</v>
      </c>
      <c r="O85" s="343">
        <f t="shared" si="17"/>
        <v>14783400</v>
      </c>
      <c r="P85" s="283"/>
      <c r="Q85" s="283"/>
      <c r="R85" s="283"/>
    </row>
    <row r="86" spans="1:18" s="16" customFormat="1" ht="13.5" customHeight="1" thickBot="1">
      <c r="A86" s="21"/>
      <c r="B86" s="611"/>
      <c r="C86" s="289" t="s">
        <v>222</v>
      </c>
      <c r="D86" s="288">
        <v>33898.31</v>
      </c>
      <c r="E86" s="348">
        <f t="shared" si="15"/>
        <v>40677.97</v>
      </c>
      <c r="F86" s="348">
        <f t="shared" si="12"/>
        <v>52474.58</v>
      </c>
      <c r="G86" s="349">
        <f t="shared" si="13"/>
        <v>15480001</v>
      </c>
      <c r="H86" s="21"/>
      <c r="I86" s="613" t="s">
        <v>223</v>
      </c>
      <c r="J86" s="614"/>
      <c r="K86" s="614"/>
      <c r="L86" s="614"/>
      <c r="M86" s="614"/>
      <c r="N86" s="614"/>
      <c r="O86" s="615"/>
      <c r="P86" s="283"/>
      <c r="Q86" s="283"/>
      <c r="R86" s="283"/>
    </row>
    <row r="87" spans="1:18" s="16" customFormat="1" ht="23.25" thickBot="1">
      <c r="A87" s="21"/>
      <c r="B87" s="611"/>
      <c r="C87" s="289" t="s">
        <v>224</v>
      </c>
      <c r="D87" s="288">
        <v>34322.03</v>
      </c>
      <c r="E87" s="348">
        <f t="shared" si="15"/>
        <v>41186.44</v>
      </c>
      <c r="F87" s="348">
        <f t="shared" si="12"/>
        <v>53130.51</v>
      </c>
      <c r="G87" s="349">
        <f t="shared" si="13"/>
        <v>15673500</v>
      </c>
      <c r="H87" s="21"/>
      <c r="I87" s="570"/>
      <c r="J87" s="571"/>
      <c r="K87" s="331" t="s">
        <v>2</v>
      </c>
      <c r="L87" s="331" t="s">
        <v>185</v>
      </c>
      <c r="M87" s="332" t="s">
        <v>273</v>
      </c>
      <c r="N87" s="332" t="s">
        <v>274</v>
      </c>
      <c r="O87" s="339" t="s">
        <v>120</v>
      </c>
      <c r="P87" s="283"/>
      <c r="Q87" s="283"/>
      <c r="R87" s="283"/>
    </row>
    <row r="88" spans="1:18" s="16" customFormat="1" ht="13.5" customHeight="1" thickBot="1">
      <c r="A88" s="21"/>
      <c r="B88" s="611"/>
      <c r="C88" s="289" t="s">
        <v>225</v>
      </c>
      <c r="D88" s="288">
        <v>34745.76</v>
      </c>
      <c r="E88" s="348">
        <f t="shared" si="15"/>
        <v>41694.91</v>
      </c>
      <c r="F88" s="348">
        <f t="shared" si="12"/>
        <v>53786.43000000001</v>
      </c>
      <c r="G88" s="349">
        <f t="shared" si="13"/>
        <v>15866997</v>
      </c>
      <c r="H88" s="21"/>
      <c r="I88" s="570"/>
      <c r="J88" s="571"/>
      <c r="K88" s="336" t="s">
        <v>226</v>
      </c>
      <c r="L88" s="334">
        <v>1584.75</v>
      </c>
      <c r="M88" s="329">
        <f t="shared" si="14"/>
        <v>1901.7</v>
      </c>
      <c r="N88" s="329">
        <f aca="true" t="shared" si="18" ref="N88:N95">ROUND(M88*$N$15,2)+M88</f>
        <v>2453.19</v>
      </c>
      <c r="O88" s="330">
        <f aca="true" t="shared" si="19" ref="O88:O95">ROUND(N88*$N$13,0)</f>
        <v>723691</v>
      </c>
      <c r="P88" s="283"/>
      <c r="Q88" s="283"/>
      <c r="R88" s="283"/>
    </row>
    <row r="89" spans="1:18" s="16" customFormat="1" ht="13.5" customHeight="1" thickBot="1">
      <c r="A89" s="21"/>
      <c r="B89" s="611"/>
      <c r="C89" s="289" t="s">
        <v>89</v>
      </c>
      <c r="D89" s="288">
        <v>35169.49</v>
      </c>
      <c r="E89" s="348">
        <f t="shared" si="15"/>
        <v>42203.39</v>
      </c>
      <c r="F89" s="348">
        <f t="shared" si="12"/>
        <v>54442.369999999995</v>
      </c>
      <c r="G89" s="349">
        <f t="shared" si="13"/>
        <v>16060499</v>
      </c>
      <c r="H89" s="21"/>
      <c r="I89" s="570"/>
      <c r="J89" s="571"/>
      <c r="K89" s="336" t="s">
        <v>227</v>
      </c>
      <c r="L89" s="334">
        <v>2809.32</v>
      </c>
      <c r="M89" s="329">
        <f t="shared" si="14"/>
        <v>3371.1800000000003</v>
      </c>
      <c r="N89" s="329">
        <f t="shared" si="18"/>
        <v>4348.820000000001</v>
      </c>
      <c r="O89" s="330">
        <f t="shared" si="19"/>
        <v>1282902</v>
      </c>
      <c r="P89" s="283"/>
      <c r="Q89" s="283"/>
      <c r="R89" s="283"/>
    </row>
    <row r="90" spans="1:18" s="16" customFormat="1" ht="13.5" customHeight="1" thickBot="1">
      <c r="A90" s="21"/>
      <c r="B90" s="611"/>
      <c r="C90" s="289" t="s">
        <v>228</v>
      </c>
      <c r="D90" s="288" t="s">
        <v>229</v>
      </c>
      <c r="E90" s="348"/>
      <c r="F90" s="348"/>
      <c r="G90" s="349"/>
      <c r="H90" s="21"/>
      <c r="I90" s="570"/>
      <c r="J90" s="571"/>
      <c r="K90" s="336" t="s">
        <v>230</v>
      </c>
      <c r="L90" s="334">
        <v>3457.63</v>
      </c>
      <c r="M90" s="329">
        <f t="shared" si="14"/>
        <v>4149.16</v>
      </c>
      <c r="N90" s="329">
        <f t="shared" si="18"/>
        <v>5352.42</v>
      </c>
      <c r="O90" s="330">
        <f t="shared" si="19"/>
        <v>1578964</v>
      </c>
      <c r="P90" s="283"/>
      <c r="Q90" s="283"/>
      <c r="R90" s="283"/>
    </row>
    <row r="91" spans="1:18" s="16" customFormat="1" ht="13.5" customHeight="1" thickBot="1">
      <c r="A91" s="21"/>
      <c r="B91" s="611"/>
      <c r="C91" s="289" t="s">
        <v>231</v>
      </c>
      <c r="D91" s="288" t="s">
        <v>229</v>
      </c>
      <c r="E91" s="348"/>
      <c r="F91" s="348"/>
      <c r="G91" s="349"/>
      <c r="H91" s="21"/>
      <c r="I91" s="570"/>
      <c r="J91" s="571"/>
      <c r="K91" s="336" t="s">
        <v>232</v>
      </c>
      <c r="L91" s="334">
        <v>5114.41</v>
      </c>
      <c r="M91" s="329">
        <f t="shared" si="14"/>
        <v>6137.29</v>
      </c>
      <c r="N91" s="329">
        <f t="shared" si="18"/>
        <v>7917.1</v>
      </c>
      <c r="O91" s="330">
        <f t="shared" si="19"/>
        <v>2335545</v>
      </c>
      <c r="P91" s="283"/>
      <c r="Q91" s="283"/>
      <c r="R91" s="283"/>
    </row>
    <row r="92" spans="1:18" s="16" customFormat="1" ht="13.5" customHeight="1" thickBot="1">
      <c r="A92" s="21"/>
      <c r="B92" s="611"/>
      <c r="C92" s="289" t="s">
        <v>91</v>
      </c>
      <c r="D92" s="292" t="s">
        <v>233</v>
      </c>
      <c r="E92" s="348"/>
      <c r="F92" s="348"/>
      <c r="G92" s="349"/>
      <c r="H92" s="21"/>
      <c r="I92" s="570"/>
      <c r="J92" s="571"/>
      <c r="K92" s="336" t="s">
        <v>234</v>
      </c>
      <c r="L92" s="334">
        <v>5690.68</v>
      </c>
      <c r="M92" s="329">
        <f t="shared" si="14"/>
        <v>6828.820000000001</v>
      </c>
      <c r="N92" s="329">
        <f t="shared" si="18"/>
        <v>8809.18</v>
      </c>
      <c r="O92" s="330">
        <f t="shared" si="19"/>
        <v>2598708</v>
      </c>
      <c r="P92" s="283"/>
      <c r="Q92" s="283"/>
      <c r="R92" s="283"/>
    </row>
    <row r="93" spans="1:18" s="16" customFormat="1" ht="13.5" customHeight="1" thickBot="1">
      <c r="A93" s="21"/>
      <c r="B93" s="612"/>
      <c r="C93" s="293" t="s">
        <v>235</v>
      </c>
      <c r="D93" s="294" t="s">
        <v>233</v>
      </c>
      <c r="E93" s="351"/>
      <c r="F93" s="351"/>
      <c r="G93" s="352"/>
      <c r="H93" s="21"/>
      <c r="I93" s="570"/>
      <c r="J93" s="571"/>
      <c r="K93" s="336" t="s">
        <v>236</v>
      </c>
      <c r="L93" s="334">
        <v>6555.08</v>
      </c>
      <c r="M93" s="329">
        <f t="shared" si="14"/>
        <v>7866.1</v>
      </c>
      <c r="N93" s="329">
        <f t="shared" si="18"/>
        <v>10147.27</v>
      </c>
      <c r="O93" s="330">
        <f t="shared" si="19"/>
        <v>2993445</v>
      </c>
      <c r="P93" s="283"/>
      <c r="Q93" s="283"/>
      <c r="R93" s="283"/>
    </row>
    <row r="94" spans="1:18" s="16" customFormat="1" ht="13.5" customHeight="1">
      <c r="A94" s="21"/>
      <c r="B94" s="604" t="s">
        <v>237</v>
      </c>
      <c r="C94" s="605"/>
      <c r="D94" s="605"/>
      <c r="E94" s="605"/>
      <c r="F94" s="605"/>
      <c r="G94" s="606"/>
      <c r="H94" s="21"/>
      <c r="I94" s="570"/>
      <c r="J94" s="571"/>
      <c r="K94" s="336" t="s">
        <v>238</v>
      </c>
      <c r="L94" s="334">
        <v>12894.07</v>
      </c>
      <c r="M94" s="329">
        <f t="shared" si="14"/>
        <v>15472.88</v>
      </c>
      <c r="N94" s="329">
        <f t="shared" si="18"/>
        <v>19960.02</v>
      </c>
      <c r="O94" s="330">
        <f t="shared" si="19"/>
        <v>5888206</v>
      </c>
      <c r="P94" s="283"/>
      <c r="Q94" s="283"/>
      <c r="R94" s="283"/>
    </row>
    <row r="95" spans="1:18" s="16" customFormat="1" ht="26.25" thickBot="1">
      <c r="A95" s="21"/>
      <c r="B95" s="566"/>
      <c r="C95" s="295" t="s">
        <v>2</v>
      </c>
      <c r="D95" s="285" t="s">
        <v>185</v>
      </c>
      <c r="E95" s="347" t="s">
        <v>110</v>
      </c>
      <c r="F95" s="347" t="s">
        <v>130</v>
      </c>
      <c r="G95" s="144" t="s">
        <v>120</v>
      </c>
      <c r="H95" s="21"/>
      <c r="I95" s="572"/>
      <c r="J95" s="573"/>
      <c r="K95" s="344" t="s">
        <v>239</v>
      </c>
      <c r="L95" s="341">
        <v>13038.14</v>
      </c>
      <c r="M95" s="342">
        <f t="shared" si="14"/>
        <v>15645.77</v>
      </c>
      <c r="N95" s="342">
        <f t="shared" si="18"/>
        <v>20183.04</v>
      </c>
      <c r="O95" s="343">
        <f t="shared" si="19"/>
        <v>5953997</v>
      </c>
      <c r="P95" s="283"/>
      <c r="Q95" s="283"/>
      <c r="R95" s="283"/>
    </row>
    <row r="96" spans="1:18" s="16" customFormat="1" ht="13.5" customHeight="1">
      <c r="A96" s="21"/>
      <c r="B96" s="566"/>
      <c r="C96" s="296" t="s">
        <v>240</v>
      </c>
      <c r="D96" s="288">
        <v>165.68</v>
      </c>
      <c r="E96" s="348">
        <f t="shared" si="15"/>
        <v>198.82</v>
      </c>
      <c r="F96" s="348">
        <f t="shared" si="12"/>
        <v>256.48</v>
      </c>
      <c r="G96" s="349">
        <f t="shared" si="13"/>
        <v>75662</v>
      </c>
      <c r="H96" s="21"/>
      <c r="I96" s="613" t="s">
        <v>241</v>
      </c>
      <c r="J96" s="614"/>
      <c r="K96" s="614"/>
      <c r="L96" s="614"/>
      <c r="M96" s="614"/>
      <c r="N96" s="614"/>
      <c r="O96" s="615"/>
      <c r="P96" s="283"/>
      <c r="Q96" s="283"/>
      <c r="R96" s="283"/>
    </row>
    <row r="97" spans="1:18" s="16" customFormat="1" ht="22.5">
      <c r="A97" s="21"/>
      <c r="B97" s="566"/>
      <c r="C97" s="296" t="s">
        <v>242</v>
      </c>
      <c r="D97" s="288">
        <v>187.29</v>
      </c>
      <c r="E97" s="348">
        <f t="shared" si="15"/>
        <v>224.75</v>
      </c>
      <c r="F97" s="348">
        <f t="shared" si="12"/>
        <v>289.93</v>
      </c>
      <c r="G97" s="349">
        <f t="shared" si="13"/>
        <v>85529</v>
      </c>
      <c r="H97" s="21"/>
      <c r="I97" s="566"/>
      <c r="J97" s="567"/>
      <c r="K97" s="331" t="s">
        <v>2</v>
      </c>
      <c r="L97" s="331" t="s">
        <v>185</v>
      </c>
      <c r="M97" s="332" t="s">
        <v>273</v>
      </c>
      <c r="N97" s="332" t="s">
        <v>274</v>
      </c>
      <c r="O97" s="339" t="s">
        <v>120</v>
      </c>
      <c r="P97" s="283"/>
      <c r="Q97" s="283"/>
      <c r="R97" s="283"/>
    </row>
    <row r="98" spans="1:18" s="16" customFormat="1" ht="13.5" customHeight="1">
      <c r="A98" s="21"/>
      <c r="B98" s="566"/>
      <c r="C98" s="296" t="s">
        <v>243</v>
      </c>
      <c r="D98" s="288">
        <v>187.29</v>
      </c>
      <c r="E98" s="348">
        <f t="shared" si="15"/>
        <v>224.75</v>
      </c>
      <c r="F98" s="348">
        <f t="shared" si="12"/>
        <v>289.93</v>
      </c>
      <c r="G98" s="349">
        <f t="shared" si="13"/>
        <v>85529</v>
      </c>
      <c r="H98" s="21"/>
      <c r="I98" s="566"/>
      <c r="J98" s="567"/>
      <c r="K98" s="337" t="s">
        <v>244</v>
      </c>
      <c r="L98" s="334">
        <v>1800.85</v>
      </c>
      <c r="M98" s="329">
        <f t="shared" si="14"/>
        <v>2161.02</v>
      </c>
      <c r="N98" s="329">
        <f aca="true" t="shared" si="20" ref="N98:N104">ROUND(M98*$N$15,2)+M98</f>
        <v>2787.7200000000003</v>
      </c>
      <c r="O98" s="330">
        <f aca="true" t="shared" si="21" ref="O98:O104">ROUND(N98*$N$13,0)</f>
        <v>822377</v>
      </c>
      <c r="P98" s="283"/>
      <c r="Q98" s="283"/>
      <c r="R98" s="283"/>
    </row>
    <row r="99" spans="1:18" s="16" customFormat="1" ht="13.5" customHeight="1">
      <c r="A99" s="21"/>
      <c r="B99" s="566"/>
      <c r="C99" s="296" t="s">
        <v>245</v>
      </c>
      <c r="D99" s="288">
        <v>612.29</v>
      </c>
      <c r="E99" s="348">
        <f t="shared" si="15"/>
        <v>734.75</v>
      </c>
      <c r="F99" s="348">
        <f t="shared" si="12"/>
        <v>947.83</v>
      </c>
      <c r="G99" s="349">
        <f t="shared" si="13"/>
        <v>279610</v>
      </c>
      <c r="H99" s="21"/>
      <c r="I99" s="566"/>
      <c r="J99" s="567"/>
      <c r="K99" s="337" t="s">
        <v>246</v>
      </c>
      <c r="L99" s="334">
        <v>2088.98</v>
      </c>
      <c r="M99" s="329">
        <f t="shared" si="14"/>
        <v>2506.78</v>
      </c>
      <c r="N99" s="329">
        <f t="shared" si="20"/>
        <v>3233.75</v>
      </c>
      <c r="O99" s="330">
        <f t="shared" si="21"/>
        <v>953956</v>
      </c>
      <c r="P99" s="283"/>
      <c r="Q99" s="283"/>
      <c r="R99" s="283"/>
    </row>
    <row r="100" spans="1:18" s="16" customFormat="1" ht="13.5" customHeight="1">
      <c r="A100" s="21"/>
      <c r="B100" s="566"/>
      <c r="C100" s="296" t="s">
        <v>247</v>
      </c>
      <c r="D100" s="288">
        <v>612.29</v>
      </c>
      <c r="E100" s="348">
        <f t="shared" si="15"/>
        <v>734.75</v>
      </c>
      <c r="F100" s="348">
        <f t="shared" si="12"/>
        <v>947.83</v>
      </c>
      <c r="G100" s="349">
        <f t="shared" si="13"/>
        <v>279610</v>
      </c>
      <c r="H100" s="21"/>
      <c r="I100" s="566"/>
      <c r="J100" s="567"/>
      <c r="K100" s="337" t="s">
        <v>248</v>
      </c>
      <c r="L100" s="334">
        <v>2305.08</v>
      </c>
      <c r="M100" s="329">
        <f t="shared" si="14"/>
        <v>2766.1</v>
      </c>
      <c r="N100" s="329">
        <f t="shared" si="20"/>
        <v>3568.27</v>
      </c>
      <c r="O100" s="330">
        <f t="shared" si="21"/>
        <v>1052640</v>
      </c>
      <c r="P100" s="283"/>
      <c r="Q100" s="283"/>
      <c r="R100" s="283"/>
    </row>
    <row r="101" spans="1:18" s="16" customFormat="1" ht="13.5" customHeight="1">
      <c r="A101" s="21"/>
      <c r="B101" s="566"/>
      <c r="C101" s="296" t="s">
        <v>249</v>
      </c>
      <c r="D101" s="288">
        <v>2521.19</v>
      </c>
      <c r="E101" s="348">
        <f t="shared" si="15"/>
        <v>3025.4300000000003</v>
      </c>
      <c r="F101" s="348">
        <f t="shared" si="12"/>
        <v>3902.8</v>
      </c>
      <c r="G101" s="349">
        <f t="shared" si="13"/>
        <v>1151326</v>
      </c>
      <c r="H101" s="21"/>
      <c r="I101" s="566"/>
      <c r="J101" s="567"/>
      <c r="K101" s="337" t="s">
        <v>250</v>
      </c>
      <c r="L101" s="334">
        <v>3529.66</v>
      </c>
      <c r="M101" s="329">
        <f t="shared" si="14"/>
        <v>4235.59</v>
      </c>
      <c r="N101" s="329">
        <f t="shared" si="20"/>
        <v>5463.91</v>
      </c>
      <c r="O101" s="330">
        <f t="shared" si="21"/>
        <v>1611853</v>
      </c>
      <c r="P101" s="283"/>
      <c r="Q101" s="283"/>
      <c r="R101" s="283"/>
    </row>
    <row r="102" spans="1:18" s="16" customFormat="1" ht="13.5" customHeight="1">
      <c r="A102" s="21"/>
      <c r="B102" s="566"/>
      <c r="C102" s="296" t="s">
        <v>251</v>
      </c>
      <c r="D102" s="288">
        <v>2593.22</v>
      </c>
      <c r="E102" s="348">
        <f t="shared" si="15"/>
        <v>3111.8599999999997</v>
      </c>
      <c r="F102" s="348">
        <f t="shared" si="12"/>
        <v>4014.2999999999997</v>
      </c>
      <c r="G102" s="349">
        <f t="shared" si="13"/>
        <v>1184219</v>
      </c>
      <c r="H102" s="21"/>
      <c r="I102" s="566"/>
      <c r="J102" s="567"/>
      <c r="K102" s="337" t="s">
        <v>252</v>
      </c>
      <c r="L102" s="334">
        <v>4250</v>
      </c>
      <c r="M102" s="329">
        <f t="shared" si="14"/>
        <v>5100</v>
      </c>
      <c r="N102" s="329">
        <f t="shared" si="20"/>
        <v>6579</v>
      </c>
      <c r="O102" s="330">
        <f t="shared" si="21"/>
        <v>1940805</v>
      </c>
      <c r="P102" s="283"/>
      <c r="Q102" s="283"/>
      <c r="R102" s="283"/>
    </row>
    <row r="103" spans="1:18" s="16" customFormat="1" ht="13.5" customHeight="1">
      <c r="A103" s="21"/>
      <c r="B103" s="566"/>
      <c r="C103" s="296" t="s">
        <v>253</v>
      </c>
      <c r="D103" s="288"/>
      <c r="E103" s="348"/>
      <c r="F103" s="348"/>
      <c r="G103" s="349"/>
      <c r="H103" s="21"/>
      <c r="I103" s="566"/>
      <c r="J103" s="567"/>
      <c r="K103" s="337" t="s">
        <v>234</v>
      </c>
      <c r="L103" s="334">
        <v>6266.95</v>
      </c>
      <c r="M103" s="329">
        <f t="shared" si="14"/>
        <v>7520.34</v>
      </c>
      <c r="N103" s="329">
        <f t="shared" si="20"/>
        <v>9701.24</v>
      </c>
      <c r="O103" s="330">
        <f t="shared" si="21"/>
        <v>2861866</v>
      </c>
      <c r="P103"/>
      <c r="Q103"/>
      <c r="R103" s="283"/>
    </row>
    <row r="104" spans="1:18" s="16" customFormat="1" ht="13.5" customHeight="1" thickBot="1">
      <c r="A104" s="21"/>
      <c r="B104" s="568"/>
      <c r="C104" s="297" t="s">
        <v>254</v>
      </c>
      <c r="D104" s="298"/>
      <c r="E104" s="351"/>
      <c r="F104" s="351"/>
      <c r="G104" s="352"/>
      <c r="H104" s="21"/>
      <c r="I104" s="568"/>
      <c r="J104" s="569"/>
      <c r="K104" s="299" t="s">
        <v>255</v>
      </c>
      <c r="L104" s="341">
        <v>7347.46</v>
      </c>
      <c r="M104" s="342">
        <f t="shared" si="14"/>
        <v>8816.95</v>
      </c>
      <c r="N104" s="342">
        <f t="shared" si="20"/>
        <v>11373.87</v>
      </c>
      <c r="O104" s="343">
        <f t="shared" si="21"/>
        <v>3355292</v>
      </c>
      <c r="P104"/>
      <c r="Q104"/>
      <c r="R104" s="283"/>
    </row>
    <row r="105" spans="1:18" s="16" customFormat="1" ht="13.5" customHeight="1">
      <c r="A105" s="21"/>
      <c r="B105" s="604" t="s">
        <v>256</v>
      </c>
      <c r="C105" s="605"/>
      <c r="D105" s="605"/>
      <c r="E105" s="605"/>
      <c r="F105" s="605"/>
      <c r="G105" s="606"/>
      <c r="H105" s="21"/>
      <c r="I105" s="583" t="s">
        <v>257</v>
      </c>
      <c r="J105" s="584"/>
      <c r="K105" s="584"/>
      <c r="L105" s="584"/>
      <c r="M105" s="584"/>
      <c r="N105" s="584"/>
      <c r="O105" s="585"/>
      <c r="P105"/>
      <c r="Q105"/>
      <c r="R105" s="283"/>
    </row>
    <row r="106" spans="1:18" s="16" customFormat="1" ht="25.5">
      <c r="A106" s="21"/>
      <c r="B106" s="608"/>
      <c r="C106" s="284" t="s">
        <v>2</v>
      </c>
      <c r="D106" s="285" t="s">
        <v>185</v>
      </c>
      <c r="E106" s="347" t="s">
        <v>110</v>
      </c>
      <c r="F106" s="347" t="s">
        <v>130</v>
      </c>
      <c r="G106" s="144" t="s">
        <v>120</v>
      </c>
      <c r="H106" s="21"/>
      <c r="I106" s="570"/>
      <c r="J106" s="571"/>
      <c r="K106" s="331" t="s">
        <v>2</v>
      </c>
      <c r="L106" s="331" t="s">
        <v>185</v>
      </c>
      <c r="M106" s="332" t="s">
        <v>273</v>
      </c>
      <c r="N106" s="332" t="s">
        <v>274</v>
      </c>
      <c r="O106" s="339" t="s">
        <v>120</v>
      </c>
      <c r="P106"/>
      <c r="Q106"/>
      <c r="R106" s="283"/>
    </row>
    <row r="107" spans="1:18" s="16" customFormat="1" ht="13.5" customHeight="1">
      <c r="A107" s="21"/>
      <c r="B107" s="609"/>
      <c r="C107" s="301" t="s">
        <v>226</v>
      </c>
      <c r="D107" s="288">
        <v>792.37</v>
      </c>
      <c r="E107" s="348">
        <f t="shared" si="15"/>
        <v>950.84</v>
      </c>
      <c r="F107" s="348">
        <f t="shared" si="12"/>
        <v>1226.58</v>
      </c>
      <c r="G107" s="349">
        <f t="shared" si="13"/>
        <v>361841</v>
      </c>
      <c r="H107" s="21"/>
      <c r="I107" s="570"/>
      <c r="J107" s="571"/>
      <c r="K107" s="338" t="s">
        <v>226</v>
      </c>
      <c r="L107" s="334">
        <v>936.44</v>
      </c>
      <c r="M107" s="329">
        <f t="shared" si="14"/>
        <v>1123.73</v>
      </c>
      <c r="N107" s="329">
        <f>ROUND(M107*$N$15,2)+M107</f>
        <v>1449.6100000000001</v>
      </c>
      <c r="O107" s="330">
        <f>ROUND(N107*$N$13,0)</f>
        <v>427635</v>
      </c>
      <c r="P107"/>
      <c r="Q107"/>
      <c r="R107" s="283"/>
    </row>
    <row r="108" spans="1:18" s="16" customFormat="1" ht="13.5" customHeight="1">
      <c r="A108" s="21"/>
      <c r="B108" s="609"/>
      <c r="C108" s="301" t="s">
        <v>230</v>
      </c>
      <c r="D108" s="288">
        <v>1224.58</v>
      </c>
      <c r="E108" s="348">
        <f t="shared" si="15"/>
        <v>1469.5</v>
      </c>
      <c r="F108" s="348">
        <f t="shared" si="12"/>
        <v>1895.66</v>
      </c>
      <c r="G108" s="349">
        <f t="shared" si="13"/>
        <v>559220</v>
      </c>
      <c r="H108" s="21"/>
      <c r="I108" s="570"/>
      <c r="J108" s="571"/>
      <c r="K108" s="338" t="s">
        <v>230</v>
      </c>
      <c r="L108" s="334">
        <v>1332.63</v>
      </c>
      <c r="M108" s="329">
        <f t="shared" si="14"/>
        <v>1599.16</v>
      </c>
      <c r="N108" s="329">
        <f>ROUND(M108*$N$15,2)+M108</f>
        <v>2062.92</v>
      </c>
      <c r="O108" s="330">
        <f>ROUND(N108*$N$13,0)</f>
        <v>608561</v>
      </c>
      <c r="P108"/>
      <c r="Q108"/>
      <c r="R108" s="283"/>
    </row>
    <row r="109" spans="1:18" s="16" customFormat="1" ht="13.5" customHeight="1">
      <c r="A109" s="21"/>
      <c r="B109" s="609"/>
      <c r="C109" s="301" t="s">
        <v>236</v>
      </c>
      <c r="D109" s="288">
        <v>3529.66</v>
      </c>
      <c r="E109" s="348">
        <f t="shared" si="15"/>
        <v>4235.59</v>
      </c>
      <c r="F109" s="348">
        <f t="shared" si="12"/>
        <v>5463.91</v>
      </c>
      <c r="G109" s="349">
        <f t="shared" si="13"/>
        <v>1611853</v>
      </c>
      <c r="H109" s="21"/>
      <c r="I109" s="570"/>
      <c r="J109" s="571"/>
      <c r="K109" s="338" t="s">
        <v>236</v>
      </c>
      <c r="L109" s="334">
        <v>3745.76</v>
      </c>
      <c r="M109" s="329">
        <f t="shared" si="14"/>
        <v>4494.91</v>
      </c>
      <c r="N109" s="329">
        <f>ROUND(M109*$N$15,2)+M109</f>
        <v>5798.43</v>
      </c>
      <c r="O109" s="330">
        <f>ROUND(N109*$N$13,0)</f>
        <v>1710537</v>
      </c>
      <c r="P109"/>
      <c r="Q109"/>
      <c r="R109" s="283"/>
    </row>
    <row r="110" spans="1:18" s="16" customFormat="1" ht="13.5" customHeight="1">
      <c r="A110" s="21"/>
      <c r="B110" s="609"/>
      <c r="C110" s="301" t="s">
        <v>258</v>
      </c>
      <c r="D110" s="288">
        <v>5150.42</v>
      </c>
      <c r="E110" s="348">
        <f t="shared" si="15"/>
        <v>6180.5</v>
      </c>
      <c r="F110" s="348">
        <f t="shared" si="12"/>
        <v>7972.85</v>
      </c>
      <c r="G110" s="349">
        <f t="shared" si="13"/>
        <v>2351991</v>
      </c>
      <c r="H110" s="21"/>
      <c r="I110" s="570"/>
      <c r="J110" s="571"/>
      <c r="K110" s="338" t="s">
        <v>258</v>
      </c>
      <c r="L110" s="334">
        <v>5258.47</v>
      </c>
      <c r="M110" s="329">
        <f t="shared" si="14"/>
        <v>6310.16</v>
      </c>
      <c r="N110" s="329">
        <f>ROUND(M110*$N$15,2)+M110</f>
        <v>8140.11</v>
      </c>
      <c r="O110" s="330">
        <f>ROUND(N110*$N$13,0)</f>
        <v>2401332</v>
      </c>
      <c r="P110"/>
      <c r="Q110"/>
      <c r="R110" s="283"/>
    </row>
    <row r="111" spans="1:18" s="16" customFormat="1" ht="13.5" customHeight="1" thickBot="1">
      <c r="A111" s="21"/>
      <c r="B111" s="610"/>
      <c r="C111" s="302" t="s">
        <v>221</v>
      </c>
      <c r="D111" s="298">
        <v>9406.78</v>
      </c>
      <c r="E111" s="351">
        <f t="shared" si="15"/>
        <v>11288.140000000001</v>
      </c>
      <c r="F111" s="351">
        <f t="shared" si="12"/>
        <v>14561.7</v>
      </c>
      <c r="G111" s="352">
        <f t="shared" si="13"/>
        <v>4295702</v>
      </c>
      <c r="H111" s="21"/>
      <c r="I111" s="572"/>
      <c r="J111" s="573"/>
      <c r="K111" s="345" t="s">
        <v>221</v>
      </c>
      <c r="L111" s="341">
        <v>9576.27</v>
      </c>
      <c r="M111" s="342">
        <f t="shared" si="14"/>
        <v>11491.52</v>
      </c>
      <c r="N111" s="342">
        <f>ROUND(M111*$N$15,2)+M111</f>
        <v>14824.060000000001</v>
      </c>
      <c r="O111" s="343">
        <f>ROUND(N111*$N$13,0)</f>
        <v>4373098</v>
      </c>
      <c r="P111"/>
      <c r="Q111"/>
      <c r="R111" s="283"/>
    </row>
    <row r="112" spans="1:18" s="16" customFormat="1" ht="13.5" customHeight="1">
      <c r="A112" s="21"/>
      <c r="B112" s="595" t="s">
        <v>259</v>
      </c>
      <c r="C112" s="596"/>
      <c r="D112" s="596"/>
      <c r="E112" s="596"/>
      <c r="F112" s="596"/>
      <c r="G112" s="597"/>
      <c r="H112" s="21"/>
      <c r="I112" s="616" t="s">
        <v>260</v>
      </c>
      <c r="J112" s="617"/>
      <c r="K112" s="617"/>
      <c r="L112" s="617"/>
      <c r="M112" s="617"/>
      <c r="N112" s="617"/>
      <c r="O112" s="618"/>
      <c r="P112"/>
      <c r="Q112"/>
      <c r="R112" s="283"/>
    </row>
    <row r="113" spans="1:18" s="16" customFormat="1" ht="25.5">
      <c r="A113" s="21"/>
      <c r="B113" s="586"/>
      <c r="C113" s="284" t="s">
        <v>2</v>
      </c>
      <c r="D113" s="285" t="s">
        <v>185</v>
      </c>
      <c r="E113" s="347" t="s">
        <v>110</v>
      </c>
      <c r="F113" s="347" t="s">
        <v>130</v>
      </c>
      <c r="G113" s="144" t="s">
        <v>120</v>
      </c>
      <c r="H113" s="21"/>
      <c r="I113" s="589"/>
      <c r="J113" s="590"/>
      <c r="K113" s="331" t="s">
        <v>2</v>
      </c>
      <c r="L113" s="331" t="s">
        <v>185</v>
      </c>
      <c r="M113" s="332" t="s">
        <v>273</v>
      </c>
      <c r="N113" s="332" t="s">
        <v>274</v>
      </c>
      <c r="O113" s="339" t="s">
        <v>120</v>
      </c>
      <c r="P113"/>
      <c r="Q113"/>
      <c r="R113" s="283"/>
    </row>
    <row r="114" spans="1:18" s="16" customFormat="1" ht="13.5" customHeight="1">
      <c r="A114" s="21"/>
      <c r="B114" s="587"/>
      <c r="C114" s="301" t="s">
        <v>244</v>
      </c>
      <c r="D114" s="288">
        <v>1080.51</v>
      </c>
      <c r="E114" s="348">
        <f t="shared" si="15"/>
        <v>1296.61</v>
      </c>
      <c r="F114" s="348">
        <f t="shared" si="12"/>
        <v>1672.6299999999999</v>
      </c>
      <c r="G114" s="349">
        <f t="shared" si="13"/>
        <v>493426</v>
      </c>
      <c r="H114" s="21"/>
      <c r="I114" s="589"/>
      <c r="J114" s="590"/>
      <c r="K114" s="338" t="s">
        <v>244</v>
      </c>
      <c r="L114" s="334">
        <v>1440.68</v>
      </c>
      <c r="M114" s="329">
        <f t="shared" si="14"/>
        <v>1728.8200000000002</v>
      </c>
      <c r="N114" s="329">
        <f aca="true" t="shared" si="22" ref="N114:N120">ROUND(M114*$N$15,2)+M114</f>
        <v>2230.1800000000003</v>
      </c>
      <c r="O114" s="330">
        <f aca="true" t="shared" si="23" ref="O114:O120">ROUND(N114*$N$13,0)</f>
        <v>657903</v>
      </c>
      <c r="P114"/>
      <c r="Q114"/>
      <c r="R114" s="283"/>
    </row>
    <row r="115" spans="1:18" s="16" customFormat="1" ht="13.5" customHeight="1">
      <c r="A115" s="21"/>
      <c r="B115" s="587"/>
      <c r="C115" s="301" t="s">
        <v>226</v>
      </c>
      <c r="D115" s="288">
        <v>1224.58</v>
      </c>
      <c r="E115" s="348">
        <f t="shared" si="15"/>
        <v>1469.5</v>
      </c>
      <c r="F115" s="348">
        <f t="shared" si="12"/>
        <v>1895.66</v>
      </c>
      <c r="G115" s="349">
        <f t="shared" si="13"/>
        <v>559220</v>
      </c>
      <c r="H115" s="21"/>
      <c r="I115" s="589"/>
      <c r="J115" s="590"/>
      <c r="K115" s="338" t="s">
        <v>226</v>
      </c>
      <c r="L115" s="334">
        <v>1057.17</v>
      </c>
      <c r="M115" s="329">
        <f t="shared" si="14"/>
        <v>1268.6000000000001</v>
      </c>
      <c r="N115" s="329">
        <f t="shared" si="22"/>
        <v>1636.4900000000002</v>
      </c>
      <c r="O115" s="330">
        <f t="shared" si="23"/>
        <v>482765</v>
      </c>
      <c r="P115"/>
      <c r="Q115"/>
      <c r="R115" s="283"/>
    </row>
    <row r="116" spans="1:18" s="16" customFormat="1" ht="13.5" customHeight="1">
      <c r="A116" s="21"/>
      <c r="B116" s="587"/>
      <c r="C116" s="301" t="s">
        <v>230</v>
      </c>
      <c r="D116" s="288">
        <v>1872.88</v>
      </c>
      <c r="E116" s="348">
        <f t="shared" si="15"/>
        <v>2247.46</v>
      </c>
      <c r="F116" s="348">
        <f t="shared" si="12"/>
        <v>2899.2200000000003</v>
      </c>
      <c r="G116" s="349">
        <f t="shared" si="13"/>
        <v>855270</v>
      </c>
      <c r="H116" s="21"/>
      <c r="I116" s="589"/>
      <c r="J116" s="590"/>
      <c r="K116" s="338" t="s">
        <v>230</v>
      </c>
      <c r="L116" s="334">
        <v>1608.73</v>
      </c>
      <c r="M116" s="329">
        <f t="shared" si="14"/>
        <v>1930.48</v>
      </c>
      <c r="N116" s="329">
        <f t="shared" si="22"/>
        <v>2490.32</v>
      </c>
      <c r="O116" s="330">
        <f t="shared" si="23"/>
        <v>734644</v>
      </c>
      <c r="P116"/>
      <c r="Q116"/>
      <c r="R116" s="283"/>
    </row>
    <row r="117" spans="1:18" s="16" customFormat="1" ht="13.5" customHeight="1">
      <c r="A117" s="21"/>
      <c r="B117" s="587"/>
      <c r="C117" s="301" t="s">
        <v>236</v>
      </c>
      <c r="D117" s="288">
        <v>3457.63</v>
      </c>
      <c r="E117" s="348">
        <f t="shared" si="15"/>
        <v>4149.16</v>
      </c>
      <c r="F117" s="348">
        <f t="shared" si="12"/>
        <v>5352.42</v>
      </c>
      <c r="G117" s="349">
        <f t="shared" si="13"/>
        <v>1578964</v>
      </c>
      <c r="H117" s="21"/>
      <c r="I117" s="589"/>
      <c r="J117" s="590"/>
      <c r="K117" s="338" t="s">
        <v>236</v>
      </c>
      <c r="L117" s="334">
        <v>2987.65</v>
      </c>
      <c r="M117" s="329">
        <f t="shared" si="14"/>
        <v>3585.1800000000003</v>
      </c>
      <c r="N117" s="329">
        <f t="shared" si="22"/>
        <v>4624.88</v>
      </c>
      <c r="O117" s="330">
        <f t="shared" si="23"/>
        <v>1364340</v>
      </c>
      <c r="P117"/>
      <c r="Q117"/>
      <c r="R117" s="283"/>
    </row>
    <row r="118" spans="1:18" s="16" customFormat="1" ht="13.5" customHeight="1">
      <c r="A118" s="21"/>
      <c r="B118" s="587"/>
      <c r="C118" s="301" t="s">
        <v>258</v>
      </c>
      <c r="D118" s="288">
        <v>4186.44</v>
      </c>
      <c r="E118" s="348">
        <f t="shared" si="15"/>
        <v>5023.73</v>
      </c>
      <c r="F118" s="348">
        <f t="shared" si="12"/>
        <v>6480.61</v>
      </c>
      <c r="G118" s="349">
        <f t="shared" si="13"/>
        <v>1911780</v>
      </c>
      <c r="H118" s="21"/>
      <c r="I118" s="589"/>
      <c r="J118" s="590"/>
      <c r="K118" s="338" t="s">
        <v>258</v>
      </c>
      <c r="L118" s="334">
        <v>5010.05</v>
      </c>
      <c r="M118" s="329">
        <f t="shared" si="14"/>
        <v>6012.06</v>
      </c>
      <c r="N118" s="329">
        <f t="shared" si="22"/>
        <v>7755.56</v>
      </c>
      <c r="O118" s="330">
        <f t="shared" si="23"/>
        <v>2287890</v>
      </c>
      <c r="P118"/>
      <c r="Q118"/>
      <c r="R118" s="283"/>
    </row>
    <row r="119" spans="1:17" s="16" customFormat="1" ht="13.5" customHeight="1">
      <c r="A119" s="21"/>
      <c r="B119" s="587"/>
      <c r="C119" s="303" t="s">
        <v>261</v>
      </c>
      <c r="D119" s="288">
        <v>13983.05</v>
      </c>
      <c r="E119" s="348">
        <f t="shared" si="15"/>
        <v>16779.66</v>
      </c>
      <c r="F119" s="348">
        <f t="shared" si="12"/>
        <v>21645.760000000002</v>
      </c>
      <c r="G119" s="349">
        <f t="shared" si="13"/>
        <v>6385499</v>
      </c>
      <c r="H119" s="21"/>
      <c r="I119" s="589"/>
      <c r="J119" s="590"/>
      <c r="K119" s="338" t="s">
        <v>262</v>
      </c>
      <c r="L119" s="334">
        <v>27542.37</v>
      </c>
      <c r="M119" s="329">
        <f t="shared" si="14"/>
        <v>33050.84</v>
      </c>
      <c r="N119" s="329">
        <f t="shared" si="22"/>
        <v>42635.579999999994</v>
      </c>
      <c r="O119" s="330">
        <f t="shared" si="23"/>
        <v>12577496</v>
      </c>
      <c r="P119"/>
      <c r="Q119"/>
    </row>
    <row r="120" spans="1:17" s="16" customFormat="1" ht="13.5" customHeight="1" thickBot="1">
      <c r="A120" s="21"/>
      <c r="B120" s="588"/>
      <c r="C120" s="304" t="s">
        <v>263</v>
      </c>
      <c r="D120" s="298">
        <v>21610.17</v>
      </c>
      <c r="E120" s="351">
        <f t="shared" si="15"/>
        <v>25932.199999999997</v>
      </c>
      <c r="F120" s="351">
        <f t="shared" si="12"/>
        <v>33452.53999999999</v>
      </c>
      <c r="G120" s="352">
        <f t="shared" si="13"/>
        <v>9868499</v>
      </c>
      <c r="H120" s="21"/>
      <c r="I120" s="591"/>
      <c r="J120" s="592"/>
      <c r="K120" s="345" t="s">
        <v>264</v>
      </c>
      <c r="L120" s="341">
        <v>32627.12</v>
      </c>
      <c r="M120" s="342">
        <f t="shared" si="14"/>
        <v>39152.54</v>
      </c>
      <c r="N120" s="342">
        <f t="shared" si="22"/>
        <v>50506.78</v>
      </c>
      <c r="O120" s="343">
        <f t="shared" si="23"/>
        <v>14899500</v>
      </c>
      <c r="P120"/>
      <c r="Q120"/>
    </row>
    <row r="121" spans="1:17" s="16" customFormat="1" ht="13.5" customHeight="1">
      <c r="A121" s="21"/>
      <c r="B121" s="595" t="s">
        <v>265</v>
      </c>
      <c r="C121" s="596"/>
      <c r="D121" s="596"/>
      <c r="E121" s="596"/>
      <c r="F121" s="596"/>
      <c r="G121" s="597"/>
      <c r="H121" s="21"/>
      <c r="I121" s="583" t="s">
        <v>266</v>
      </c>
      <c r="J121" s="584"/>
      <c r="K121" s="584"/>
      <c r="L121" s="584"/>
      <c r="M121" s="584"/>
      <c r="N121" s="584"/>
      <c r="O121" s="585"/>
      <c r="P121"/>
      <c r="Q121"/>
    </row>
    <row r="122" spans="1:17" s="16" customFormat="1" ht="25.5">
      <c r="A122" s="21"/>
      <c r="B122" s="607"/>
      <c r="C122" s="284" t="s">
        <v>2</v>
      </c>
      <c r="D122" s="285" t="s">
        <v>185</v>
      </c>
      <c r="E122" s="347" t="s">
        <v>110</v>
      </c>
      <c r="F122" s="347" t="s">
        <v>130</v>
      </c>
      <c r="G122" s="144" t="s">
        <v>120</v>
      </c>
      <c r="H122" s="21"/>
      <c r="I122" s="589"/>
      <c r="J122" s="590"/>
      <c r="K122" s="331" t="s">
        <v>2</v>
      </c>
      <c r="L122" s="331" t="s">
        <v>185</v>
      </c>
      <c r="M122" s="332" t="s">
        <v>273</v>
      </c>
      <c r="N122" s="332" t="s">
        <v>274</v>
      </c>
      <c r="O122" s="339" t="s">
        <v>120</v>
      </c>
      <c r="P122"/>
      <c r="Q122"/>
    </row>
    <row r="123" spans="1:17" s="16" customFormat="1" ht="13.5" customHeight="1">
      <c r="A123" s="21"/>
      <c r="B123" s="587"/>
      <c r="C123" s="305" t="s">
        <v>267</v>
      </c>
      <c r="D123" s="288">
        <v>936.44</v>
      </c>
      <c r="E123" s="348">
        <f t="shared" si="15"/>
        <v>1123.73</v>
      </c>
      <c r="F123" s="348">
        <f t="shared" si="12"/>
        <v>1449.6100000000001</v>
      </c>
      <c r="G123" s="349">
        <f t="shared" si="13"/>
        <v>427635</v>
      </c>
      <c r="H123" s="21"/>
      <c r="I123" s="589"/>
      <c r="J123" s="590"/>
      <c r="K123" s="310">
        <v>80</v>
      </c>
      <c r="L123" s="334">
        <v>367.37</v>
      </c>
      <c r="M123" s="329">
        <f aca="true" t="shared" si="24" ref="M123:M132">ROUND(L123*20%,2)+L123</f>
        <v>440.84000000000003</v>
      </c>
      <c r="N123" s="329">
        <f>ROUND(M123*$N$15,2)+M123</f>
        <v>568.6800000000001</v>
      </c>
      <c r="O123" s="330">
        <f>ROUND(N123*$N$13,0)</f>
        <v>167761</v>
      </c>
      <c r="P123"/>
      <c r="Q123"/>
    </row>
    <row r="124" spans="1:17" s="16" customFormat="1" ht="13.5" customHeight="1">
      <c r="A124" s="21"/>
      <c r="B124" s="587"/>
      <c r="C124" s="305" t="s">
        <v>206</v>
      </c>
      <c r="D124" s="288">
        <v>1800.85</v>
      </c>
      <c r="E124" s="348">
        <f t="shared" si="15"/>
        <v>2161.02</v>
      </c>
      <c r="F124" s="348">
        <f aca="true" t="shared" si="25" ref="F124:F132">ROUND(E124*$N$15,2)+E124</f>
        <v>2787.7200000000003</v>
      </c>
      <c r="G124" s="349">
        <f aca="true" t="shared" si="26" ref="G124:G132">ROUND(F124*$N$13,0)</f>
        <v>822377</v>
      </c>
      <c r="H124" s="21"/>
      <c r="I124" s="589"/>
      <c r="J124" s="590"/>
      <c r="K124" s="310">
        <v>100</v>
      </c>
      <c r="L124" s="334">
        <v>425</v>
      </c>
      <c r="M124" s="329">
        <f t="shared" si="24"/>
        <v>510</v>
      </c>
      <c r="N124" s="329">
        <f>ROUND(M124*$N$15,2)+M124</f>
        <v>657.9</v>
      </c>
      <c r="O124" s="330">
        <f>ROUND(N124*$N$13,0)</f>
        <v>194081</v>
      </c>
      <c r="P124"/>
      <c r="Q124"/>
    </row>
    <row r="125" spans="1:16" s="16" customFormat="1" ht="13.5" customHeight="1">
      <c r="A125" s="21"/>
      <c r="B125" s="587"/>
      <c r="C125" s="305" t="s">
        <v>210</v>
      </c>
      <c r="D125" s="288">
        <v>2161.02</v>
      </c>
      <c r="E125" s="348">
        <f t="shared" si="15"/>
        <v>2593.22</v>
      </c>
      <c r="F125" s="348">
        <f t="shared" si="25"/>
        <v>3345.25</v>
      </c>
      <c r="G125" s="349">
        <f t="shared" si="26"/>
        <v>986849</v>
      </c>
      <c r="H125" s="21"/>
      <c r="I125" s="589"/>
      <c r="J125" s="590"/>
      <c r="K125" s="310">
        <v>150</v>
      </c>
      <c r="L125" s="334">
        <v>698.73</v>
      </c>
      <c r="M125" s="329">
        <f t="shared" si="24"/>
        <v>838.48</v>
      </c>
      <c r="N125" s="329">
        <f>ROUND(M125*$N$15,2)+M125</f>
        <v>1081.64</v>
      </c>
      <c r="O125" s="330">
        <f>ROUND(N125*$N$13,0)</f>
        <v>319084</v>
      </c>
      <c r="P125" s="300"/>
    </row>
    <row r="126" spans="1:16" s="16" customFormat="1" ht="13.5" customHeight="1">
      <c r="A126" s="21"/>
      <c r="B126" s="587"/>
      <c r="C126" s="305" t="s">
        <v>212</v>
      </c>
      <c r="D126" s="288">
        <v>2521.19</v>
      </c>
      <c r="E126" s="348">
        <f aca="true" t="shared" si="27" ref="E126:E132">ROUND(D126*20%,2)+D126</f>
        <v>3025.4300000000003</v>
      </c>
      <c r="F126" s="348">
        <f t="shared" si="25"/>
        <v>3902.8</v>
      </c>
      <c r="G126" s="349">
        <f t="shared" si="26"/>
        <v>1151326</v>
      </c>
      <c r="H126" s="21"/>
      <c r="I126" s="589"/>
      <c r="J126" s="590"/>
      <c r="K126" s="310">
        <v>200</v>
      </c>
      <c r="L126" s="334">
        <f>1398.31*0.8</f>
        <v>1118.648</v>
      </c>
      <c r="M126" s="329">
        <f t="shared" si="24"/>
        <v>1342.378</v>
      </c>
      <c r="N126" s="329">
        <f>ROUND(M126*$N$15,2)+M126</f>
        <v>1731.668</v>
      </c>
      <c r="O126" s="330">
        <f>ROUND(N126*$N$13,0)</f>
        <v>510842</v>
      </c>
      <c r="P126" s="300"/>
    </row>
    <row r="127" spans="1:16" s="16" customFormat="1" ht="13.5" customHeight="1" thickBot="1">
      <c r="A127" s="21"/>
      <c r="B127" s="588"/>
      <c r="C127" s="306" t="s">
        <v>217</v>
      </c>
      <c r="D127" s="298">
        <v>5402.54</v>
      </c>
      <c r="E127" s="351">
        <f t="shared" si="27"/>
        <v>6483.05</v>
      </c>
      <c r="F127" s="351">
        <f t="shared" si="25"/>
        <v>8363.130000000001</v>
      </c>
      <c r="G127" s="352">
        <f t="shared" si="26"/>
        <v>2467123</v>
      </c>
      <c r="H127" s="21"/>
      <c r="I127" s="591"/>
      <c r="J127" s="592"/>
      <c r="K127" s="346">
        <v>300</v>
      </c>
      <c r="L127" s="341">
        <f>2711.86*0.8</f>
        <v>2169.4880000000003</v>
      </c>
      <c r="M127" s="342">
        <f t="shared" si="24"/>
        <v>2603.3880000000004</v>
      </c>
      <c r="N127" s="342">
        <f>ROUND(M127*$N$15,2)+M127</f>
        <v>3358.3680000000004</v>
      </c>
      <c r="O127" s="343">
        <f>ROUND(N127*$N$13,0)</f>
        <v>990719</v>
      </c>
      <c r="P127" s="300"/>
    </row>
    <row r="128" spans="1:16" s="16" customFormat="1" ht="13.5" customHeight="1">
      <c r="A128" s="21"/>
      <c r="B128" s="595" t="s">
        <v>268</v>
      </c>
      <c r="C128" s="596"/>
      <c r="D128" s="596"/>
      <c r="E128" s="596"/>
      <c r="F128" s="596"/>
      <c r="G128" s="597"/>
      <c r="H128" s="21"/>
      <c r="I128" s="583" t="s">
        <v>269</v>
      </c>
      <c r="J128" s="584"/>
      <c r="K128" s="584"/>
      <c r="L128" s="584"/>
      <c r="M128" s="584"/>
      <c r="N128" s="584"/>
      <c r="O128" s="585"/>
      <c r="P128" s="300"/>
    </row>
    <row r="129" spans="1:16" s="16" customFormat="1" ht="25.5">
      <c r="A129" s="21"/>
      <c r="B129" s="580"/>
      <c r="C129" s="307" t="s">
        <v>2</v>
      </c>
      <c r="D129" s="285" t="s">
        <v>185</v>
      </c>
      <c r="E129" s="347" t="s">
        <v>110</v>
      </c>
      <c r="F129" s="347" t="s">
        <v>130</v>
      </c>
      <c r="G129" s="144" t="s">
        <v>120</v>
      </c>
      <c r="H129" s="21"/>
      <c r="I129" s="570"/>
      <c r="J129" s="571"/>
      <c r="K129" s="331" t="s">
        <v>2</v>
      </c>
      <c r="L129" s="331" t="s">
        <v>185</v>
      </c>
      <c r="M129" s="332" t="s">
        <v>273</v>
      </c>
      <c r="N129" s="332" t="s">
        <v>274</v>
      </c>
      <c r="O129" s="339" t="s">
        <v>120</v>
      </c>
      <c r="P129" s="300"/>
    </row>
    <row r="130" spans="1:16" s="16" customFormat="1" ht="13.5" customHeight="1">
      <c r="A130" s="21"/>
      <c r="B130" s="581"/>
      <c r="C130" s="308">
        <v>80</v>
      </c>
      <c r="D130" s="288">
        <v>756.36</v>
      </c>
      <c r="E130" s="348">
        <f t="shared" si="27"/>
        <v>907.63</v>
      </c>
      <c r="F130" s="348">
        <f t="shared" si="25"/>
        <v>1170.84</v>
      </c>
      <c r="G130" s="349">
        <f t="shared" si="26"/>
        <v>345398</v>
      </c>
      <c r="H130" s="21"/>
      <c r="I130" s="570"/>
      <c r="J130" s="571"/>
      <c r="K130" s="309"/>
      <c r="L130" s="334"/>
      <c r="M130" s="329">
        <f t="shared" si="24"/>
        <v>0</v>
      </c>
      <c r="N130" s="329">
        <f>ROUND(M130*$N$15,2)+M130</f>
        <v>0</v>
      </c>
      <c r="O130" s="330">
        <f>ROUND(N130*$N$13,0)</f>
        <v>0</v>
      </c>
      <c r="P130" s="300"/>
    </row>
    <row r="131" spans="1:16" s="16" customFormat="1" ht="13.5" customHeight="1">
      <c r="A131" s="21"/>
      <c r="B131" s="581"/>
      <c r="C131" s="308">
        <v>250</v>
      </c>
      <c r="D131" s="288">
        <v>5042.37</v>
      </c>
      <c r="E131" s="348">
        <f t="shared" si="27"/>
        <v>6050.84</v>
      </c>
      <c r="F131" s="348">
        <f t="shared" si="25"/>
        <v>7805.58</v>
      </c>
      <c r="G131" s="349">
        <f t="shared" si="26"/>
        <v>2302646</v>
      </c>
      <c r="H131" s="21"/>
      <c r="I131" s="570"/>
      <c r="J131" s="571"/>
      <c r="K131" s="309" t="s">
        <v>270</v>
      </c>
      <c r="L131" s="334">
        <v>1008.47</v>
      </c>
      <c r="M131" s="329">
        <f t="shared" si="24"/>
        <v>1210.16</v>
      </c>
      <c r="N131" s="329">
        <f>ROUND(M131*$N$15,2)+M131</f>
        <v>1561.1100000000001</v>
      </c>
      <c r="O131" s="330">
        <f>ROUND(N131*$N$13,0)</f>
        <v>460527</v>
      </c>
      <c r="P131" s="300"/>
    </row>
    <row r="132" spans="1:16" s="16" customFormat="1" ht="13.5" customHeight="1" thickBot="1">
      <c r="A132" s="21"/>
      <c r="B132" s="582"/>
      <c r="C132" s="346"/>
      <c r="D132" s="350"/>
      <c r="E132" s="351">
        <f t="shared" si="27"/>
        <v>0</v>
      </c>
      <c r="F132" s="351">
        <f t="shared" si="25"/>
        <v>0</v>
      </c>
      <c r="G132" s="352">
        <f t="shared" si="26"/>
        <v>0</v>
      </c>
      <c r="H132" s="21"/>
      <c r="I132" s="572"/>
      <c r="J132" s="573"/>
      <c r="K132" s="311" t="s">
        <v>271</v>
      </c>
      <c r="L132" s="341">
        <v>2088.98</v>
      </c>
      <c r="M132" s="342">
        <f t="shared" si="24"/>
        <v>2506.78</v>
      </c>
      <c r="N132" s="342">
        <f>ROUND(M132*$N$15,2)+M132</f>
        <v>3233.75</v>
      </c>
      <c r="O132" s="343">
        <f>ROUND(N132*$N$13,0)</f>
        <v>953956</v>
      </c>
      <c r="P132" s="300"/>
    </row>
    <row r="133" spans="1:16" s="16" customFormat="1" ht="15">
      <c r="A133" s="21"/>
      <c r="B133" s="313" t="s">
        <v>159</v>
      </c>
      <c r="C133" s="314"/>
      <c r="D133" s="314"/>
      <c r="E133" s="314"/>
      <c r="F133" s="314"/>
      <c r="G133" s="314"/>
      <c r="H133" s="312"/>
      <c r="M133"/>
      <c r="N133"/>
      <c r="O133"/>
      <c r="P133"/>
    </row>
    <row r="134" spans="1:12" s="16" customFormat="1" ht="15">
      <c r="A134" s="21"/>
      <c r="B134" s="313" t="s">
        <v>272</v>
      </c>
      <c r="C134" s="314"/>
      <c r="D134" s="314"/>
      <c r="E134" s="314"/>
      <c r="F134" s="314"/>
      <c r="G134" s="314"/>
      <c r="H134" s="312"/>
      <c r="L134" s="315"/>
    </row>
    <row r="135" spans="1:12" s="3" customFormat="1" ht="20.25">
      <c r="A135" s="8"/>
      <c r="B135" s="316"/>
      <c r="C135" s="593"/>
      <c r="D135" s="593"/>
      <c r="E135" s="317"/>
      <c r="F135" s="317"/>
      <c r="G135" s="317"/>
      <c r="H135" s="594"/>
      <c r="I135" s="594"/>
      <c r="J135" s="318"/>
      <c r="K135" s="319"/>
      <c r="L135" s="319"/>
    </row>
    <row r="136" spans="1:12" s="3" customFormat="1" ht="20.25">
      <c r="A136" s="8"/>
      <c r="B136" s="316"/>
      <c r="C136" s="593"/>
      <c r="D136" s="593"/>
      <c r="E136" s="317"/>
      <c r="F136" s="317"/>
      <c r="G136" s="317"/>
      <c r="H136" s="594"/>
      <c r="I136" s="594"/>
      <c r="J136" s="318"/>
      <c r="K136" s="319"/>
      <c r="L136" s="317"/>
    </row>
    <row r="137" spans="1:12" s="3" customFormat="1" ht="20.25">
      <c r="A137" s="8"/>
      <c r="B137" s="316"/>
      <c r="C137" s="593"/>
      <c r="D137" s="593"/>
      <c r="E137" s="317"/>
      <c r="F137" s="317"/>
      <c r="G137" s="317"/>
      <c r="H137" s="594"/>
      <c r="I137" s="594"/>
      <c r="J137" s="318"/>
      <c r="K137" s="319"/>
      <c r="L137" s="319"/>
    </row>
    <row r="138" spans="1:12" s="3" customFormat="1" ht="20.25">
      <c r="A138" s="8"/>
      <c r="B138" s="316"/>
      <c r="C138" s="593"/>
      <c r="D138" s="593"/>
      <c r="E138" s="317"/>
      <c r="F138" s="317"/>
      <c r="G138" s="317"/>
      <c r="H138" s="594"/>
      <c r="I138" s="594"/>
      <c r="J138" s="318"/>
      <c r="K138" s="319"/>
      <c r="L138" s="319"/>
    </row>
    <row r="139" spans="1:12" s="3" customFormat="1" ht="20.25">
      <c r="A139" s="8"/>
      <c r="B139" s="316"/>
      <c r="C139" s="593"/>
      <c r="D139" s="593"/>
      <c r="E139" s="317"/>
      <c r="F139" s="317"/>
      <c r="G139" s="317"/>
      <c r="H139" s="594"/>
      <c r="I139" s="594"/>
      <c r="J139" s="318"/>
      <c r="K139" s="319"/>
      <c r="L139" s="319"/>
    </row>
    <row r="140" spans="1:12" s="3" customFormat="1" ht="20.25">
      <c r="A140" s="8"/>
      <c r="B140" s="316"/>
      <c r="C140" s="318"/>
      <c r="D140" s="319"/>
      <c r="E140" s="319"/>
      <c r="F140" s="319"/>
      <c r="G140" s="319"/>
      <c r="H140" s="594"/>
      <c r="I140" s="594"/>
      <c r="J140" s="318"/>
      <c r="K140" s="319"/>
      <c r="L140" s="319"/>
    </row>
    <row r="141" spans="1:12" s="3" customFormat="1" ht="20.25">
      <c r="A141" s="8"/>
      <c r="B141" s="316"/>
      <c r="C141" s="318"/>
      <c r="D141" s="319"/>
      <c r="E141" s="319"/>
      <c r="F141" s="319"/>
      <c r="G141" s="319"/>
      <c r="H141" s="594"/>
      <c r="I141" s="594"/>
      <c r="J141" s="318"/>
      <c r="K141" s="319"/>
      <c r="L141" s="319"/>
    </row>
    <row r="142" spans="1:18" s="3" customFormat="1" ht="15">
      <c r="A142" s="8"/>
      <c r="B142" s="316"/>
      <c r="C142" s="318"/>
      <c r="D142" s="319"/>
      <c r="E142" s="319"/>
      <c r="F142" s="319"/>
      <c r="G142" s="319"/>
      <c r="H142" s="320"/>
      <c r="I142" s="320"/>
      <c r="J142" s="318"/>
      <c r="K142" s="319"/>
      <c r="L142" s="319"/>
      <c r="M142" s="1"/>
      <c r="N142" s="1"/>
      <c r="O142" s="1"/>
      <c r="P142" s="1"/>
      <c r="Q142" s="2"/>
      <c r="R142" s="1"/>
    </row>
    <row r="143" spans="1:18" s="3" customFormat="1" ht="15">
      <c r="A143" s="8"/>
      <c r="B143" s="316"/>
      <c r="C143" s="318"/>
      <c r="D143" s="319"/>
      <c r="E143" s="319"/>
      <c r="F143" s="319"/>
      <c r="G143" s="319"/>
      <c r="H143" s="320"/>
      <c r="I143" s="320"/>
      <c r="J143" s="318"/>
      <c r="K143" s="319"/>
      <c r="L143" s="319"/>
      <c r="M143" s="1"/>
      <c r="N143" s="1"/>
      <c r="O143" s="1"/>
      <c r="P143" s="1"/>
      <c r="Q143" s="2"/>
      <c r="R143" s="1"/>
    </row>
    <row r="144" spans="1:18" s="3" customFormat="1" ht="15">
      <c r="A144" s="8"/>
      <c r="B144" s="316"/>
      <c r="C144" s="318"/>
      <c r="D144" s="319"/>
      <c r="E144" s="319"/>
      <c r="F144" s="319"/>
      <c r="G144" s="319"/>
      <c r="H144" s="320"/>
      <c r="I144" s="320"/>
      <c r="J144" s="318"/>
      <c r="K144" s="319"/>
      <c r="L144" s="319"/>
      <c r="M144" s="1"/>
      <c r="N144" s="1"/>
      <c r="O144" s="1"/>
      <c r="P144" s="1"/>
      <c r="Q144" s="2"/>
      <c r="R144" s="1"/>
    </row>
    <row r="145" spans="1:18" s="3" customFormat="1" ht="15">
      <c r="A145" s="8"/>
      <c r="B145" s="316"/>
      <c r="C145" s="318"/>
      <c r="D145" s="319"/>
      <c r="E145" s="319"/>
      <c r="F145" s="319"/>
      <c r="G145" s="319"/>
      <c r="H145" s="320"/>
      <c r="I145" s="320"/>
      <c r="J145" s="318"/>
      <c r="K145" s="319"/>
      <c r="L145" s="319"/>
      <c r="M145" s="1"/>
      <c r="N145" s="1"/>
      <c r="O145" s="1"/>
      <c r="P145" s="1"/>
      <c r="Q145" s="2"/>
      <c r="R145" s="1"/>
    </row>
    <row r="146" spans="1:18" s="3" customFormat="1" ht="15">
      <c r="A146" s="8"/>
      <c r="B146" s="316"/>
      <c r="C146" s="318"/>
      <c r="D146" s="319"/>
      <c r="E146" s="319"/>
      <c r="F146" s="319"/>
      <c r="G146" s="319"/>
      <c r="H146" s="320"/>
      <c r="I146" s="320"/>
      <c r="J146" s="318"/>
      <c r="K146" s="319"/>
      <c r="L146" s="319"/>
      <c r="M146" s="1"/>
      <c r="N146" s="1"/>
      <c r="O146" s="1"/>
      <c r="P146" s="1"/>
      <c r="Q146" s="2"/>
      <c r="R146" s="1"/>
    </row>
    <row r="147" spans="1:18" s="3" customFormat="1" ht="15">
      <c r="A147" s="8"/>
      <c r="B147" s="316"/>
      <c r="C147" s="318"/>
      <c r="D147" s="319"/>
      <c r="E147" s="319"/>
      <c r="F147" s="319"/>
      <c r="G147" s="319"/>
      <c r="H147" s="320"/>
      <c r="I147" s="320"/>
      <c r="J147" s="318"/>
      <c r="K147" s="319"/>
      <c r="L147" s="319"/>
      <c r="M147" s="1"/>
      <c r="N147" s="1"/>
      <c r="O147" s="1"/>
      <c r="P147" s="1"/>
      <c r="Q147" s="2"/>
      <c r="R147" s="1"/>
    </row>
    <row r="148" spans="1:18" s="3" customFormat="1" ht="15">
      <c r="A148" s="8"/>
      <c r="B148" s="316"/>
      <c r="C148" s="318"/>
      <c r="D148" s="319"/>
      <c r="E148" s="319"/>
      <c r="F148" s="319"/>
      <c r="G148" s="319"/>
      <c r="H148" s="320"/>
      <c r="I148" s="320"/>
      <c r="J148" s="318"/>
      <c r="K148" s="319"/>
      <c r="L148" s="319"/>
      <c r="M148" s="1"/>
      <c r="N148" s="1"/>
      <c r="O148" s="1"/>
      <c r="P148" s="1"/>
      <c r="Q148" s="1"/>
      <c r="R148" s="1"/>
    </row>
    <row r="149" spans="1:18" s="3" customFormat="1" ht="15">
      <c r="A149" s="8"/>
      <c r="B149" s="316"/>
      <c r="C149" s="318"/>
      <c r="D149" s="319"/>
      <c r="E149" s="319"/>
      <c r="F149" s="319"/>
      <c r="G149" s="319"/>
      <c r="H149" s="320"/>
      <c r="I149" s="320"/>
      <c r="J149" s="318"/>
      <c r="K149" s="319"/>
      <c r="L149" s="319"/>
      <c r="M149" s="1"/>
      <c r="N149" s="1"/>
      <c r="O149" s="1"/>
      <c r="P149" s="1"/>
      <c r="Q149" s="1"/>
      <c r="R149" s="1"/>
    </row>
    <row r="150" spans="1:18" s="3" customFormat="1" ht="15">
      <c r="A150" s="8"/>
      <c r="B150" s="316"/>
      <c r="C150" s="318"/>
      <c r="D150" s="319"/>
      <c r="E150" s="319"/>
      <c r="F150" s="319"/>
      <c r="G150" s="319"/>
      <c r="H150" s="320"/>
      <c r="I150" s="320"/>
      <c r="J150" s="318"/>
      <c r="K150" s="319"/>
      <c r="L150" s="319"/>
      <c r="M150" s="1"/>
      <c r="N150" s="1"/>
      <c r="O150" s="1"/>
      <c r="P150" s="1"/>
      <c r="Q150" s="1"/>
      <c r="R150" s="1"/>
    </row>
    <row r="151" spans="1:18" s="3" customFormat="1" ht="15">
      <c r="A151" s="8"/>
      <c r="B151" s="316"/>
      <c r="C151" s="318"/>
      <c r="D151" s="319"/>
      <c r="E151" s="319"/>
      <c r="F151" s="319"/>
      <c r="G151" s="319"/>
      <c r="H151" s="320"/>
      <c r="I151" s="320"/>
      <c r="J151" s="318"/>
      <c r="K151" s="319"/>
      <c r="L151" s="319"/>
      <c r="M151" s="1"/>
      <c r="N151" s="1"/>
      <c r="O151" s="1"/>
      <c r="P151" s="1"/>
      <c r="Q151" s="1"/>
      <c r="R151" s="1"/>
    </row>
    <row r="152" spans="1:18" s="3" customFormat="1" ht="15">
      <c r="A152" s="8"/>
      <c r="B152" s="316"/>
      <c r="C152" s="318"/>
      <c r="D152" s="321"/>
      <c r="E152" s="321"/>
      <c r="F152" s="321"/>
      <c r="G152" s="321"/>
      <c r="H152" s="320"/>
      <c r="I152" s="320"/>
      <c r="J152" s="318"/>
      <c r="K152" s="319"/>
      <c r="L152" s="319"/>
      <c r="M152" s="1"/>
      <c r="N152" s="1"/>
      <c r="O152" s="1"/>
      <c r="P152" s="1"/>
      <c r="Q152" s="1"/>
      <c r="R152" s="1"/>
    </row>
    <row r="153" spans="1:18" s="3" customFormat="1" ht="20.25">
      <c r="A153" s="8"/>
      <c r="B153" s="598"/>
      <c r="C153" s="598"/>
      <c r="D153" s="598"/>
      <c r="E153" s="322"/>
      <c r="F153" s="322"/>
      <c r="G153" s="322"/>
      <c r="H153" s="320"/>
      <c r="I153" s="320"/>
      <c r="J153" s="318"/>
      <c r="K153" s="319"/>
      <c r="L153" s="319"/>
      <c r="M153" s="1"/>
      <c r="N153" s="1"/>
      <c r="O153" s="1"/>
      <c r="P153" s="1"/>
      <c r="Q153" s="1"/>
      <c r="R153" s="1"/>
    </row>
    <row r="154" spans="1:18" s="3" customFormat="1" ht="15">
      <c r="A154" s="8"/>
      <c r="B154" s="599"/>
      <c r="C154" s="600"/>
      <c r="D154" s="600"/>
      <c r="E154" s="323"/>
      <c r="F154" s="323"/>
      <c r="G154" s="323"/>
      <c r="H154" s="320"/>
      <c r="I154" s="320"/>
      <c r="J154" s="318"/>
      <c r="K154" s="319"/>
      <c r="L154" s="319"/>
      <c r="M154" s="1"/>
      <c r="N154" s="1"/>
      <c r="O154" s="1"/>
      <c r="P154" s="1"/>
      <c r="Q154" s="1"/>
      <c r="R154" s="1"/>
    </row>
    <row r="155" spans="1:18" s="3" customFormat="1" ht="15">
      <c r="A155" s="8"/>
      <c r="B155" s="599"/>
      <c r="C155" s="600"/>
      <c r="D155" s="600"/>
      <c r="E155" s="323"/>
      <c r="F155" s="323"/>
      <c r="G155" s="323"/>
      <c r="H155" s="324"/>
      <c r="I155" s="320"/>
      <c r="J155" s="318"/>
      <c r="K155" s="319"/>
      <c r="L155" s="319"/>
      <c r="M155" s="1"/>
      <c r="N155" s="1"/>
      <c r="O155" s="1"/>
      <c r="P155" s="1"/>
      <c r="Q155" s="1"/>
      <c r="R155" s="1"/>
    </row>
    <row r="156" spans="1:12" s="3" customFormat="1" ht="20.25">
      <c r="A156" s="8"/>
      <c r="B156" s="599"/>
      <c r="C156" s="318"/>
      <c r="D156" s="319"/>
      <c r="E156" s="319"/>
      <c r="F156" s="319"/>
      <c r="G156" s="319"/>
      <c r="H156" s="324"/>
      <c r="I156" s="598"/>
      <c r="J156" s="598"/>
      <c r="K156" s="598"/>
      <c r="L156" s="322"/>
    </row>
    <row r="157" spans="1:12" s="3" customFormat="1" ht="15">
      <c r="A157" s="8"/>
      <c r="B157" s="599"/>
      <c r="C157" s="318"/>
      <c r="D157" s="319"/>
      <c r="E157" s="319"/>
      <c r="F157" s="319"/>
      <c r="G157" s="319"/>
      <c r="H157" s="324"/>
      <c r="I157" s="599"/>
      <c r="J157" s="600"/>
      <c r="K157" s="600"/>
      <c r="L157" s="323"/>
    </row>
    <row r="158" spans="1:12" s="3" customFormat="1" ht="15">
      <c r="A158" s="8"/>
      <c r="B158" s="599"/>
      <c r="C158" s="318"/>
      <c r="D158" s="319"/>
      <c r="E158" s="319"/>
      <c r="F158" s="319"/>
      <c r="G158" s="319"/>
      <c r="H158" s="324"/>
      <c r="I158" s="599"/>
      <c r="J158" s="600"/>
      <c r="K158" s="600"/>
      <c r="L158" s="323"/>
    </row>
    <row r="159" spans="1:12" s="3" customFormat="1" ht="15">
      <c r="A159" s="8"/>
      <c r="B159" s="599"/>
      <c r="C159" s="318"/>
      <c r="D159" s="319"/>
      <c r="E159" s="319"/>
      <c r="F159" s="319"/>
      <c r="G159" s="319"/>
      <c r="H159" s="324"/>
      <c r="I159" s="599"/>
      <c r="J159" s="318"/>
      <c r="K159" s="319"/>
      <c r="L159" s="319"/>
    </row>
    <row r="160" spans="1:12" s="3" customFormat="1" ht="15">
      <c r="A160" s="8"/>
      <c r="B160" s="599"/>
      <c r="C160" s="318"/>
      <c r="D160" s="319"/>
      <c r="E160" s="319"/>
      <c r="F160" s="319"/>
      <c r="G160" s="319"/>
      <c r="H160" s="324"/>
      <c r="I160" s="599"/>
      <c r="J160" s="318"/>
      <c r="K160" s="319"/>
      <c r="L160" s="319"/>
    </row>
    <row r="161" spans="1:12" s="3" customFormat="1" ht="15">
      <c r="A161" s="8"/>
      <c r="B161" s="599"/>
      <c r="C161" s="318"/>
      <c r="D161" s="319"/>
      <c r="E161" s="319"/>
      <c r="F161" s="319"/>
      <c r="G161" s="319"/>
      <c r="H161" s="324"/>
      <c r="I161" s="599"/>
      <c r="J161" s="318"/>
      <c r="K161" s="319"/>
      <c r="L161" s="319"/>
    </row>
    <row r="162" spans="1:12" s="3" customFormat="1" ht="15">
      <c r="A162" s="8"/>
      <c r="B162" s="599"/>
      <c r="C162" s="318"/>
      <c r="D162" s="319"/>
      <c r="E162" s="319"/>
      <c r="F162" s="319"/>
      <c r="G162" s="319"/>
      <c r="H162" s="320"/>
      <c r="I162" s="599"/>
      <c r="J162" s="318"/>
      <c r="K162" s="319"/>
      <c r="L162" s="319"/>
    </row>
    <row r="163" spans="1:12" s="3" customFormat="1" ht="15">
      <c r="A163" s="8"/>
      <c r="B163" s="320"/>
      <c r="C163" s="320"/>
      <c r="D163" s="320"/>
      <c r="E163" s="320"/>
      <c r="F163" s="320"/>
      <c r="G163" s="320"/>
      <c r="H163" s="320"/>
      <c r="I163" s="599"/>
      <c r="J163" s="318"/>
      <c r="K163" s="319"/>
      <c r="L163" s="319"/>
    </row>
    <row r="164" spans="1:12" s="3" customFormat="1" ht="15">
      <c r="A164" s="8"/>
      <c r="B164" s="320"/>
      <c r="C164" s="320"/>
      <c r="D164" s="320"/>
      <c r="E164" s="320"/>
      <c r="F164" s="320"/>
      <c r="G164" s="320"/>
      <c r="H164" s="320"/>
      <c r="I164" s="599"/>
      <c r="J164" s="318"/>
      <c r="K164" s="319"/>
      <c r="L164" s="319"/>
    </row>
    <row r="165" spans="1:12" s="3" customFormat="1" ht="15">
      <c r="A165" s="8"/>
      <c r="B165" s="320"/>
      <c r="C165" s="320"/>
      <c r="D165" s="320"/>
      <c r="E165" s="320"/>
      <c r="F165" s="320"/>
      <c r="G165" s="320"/>
      <c r="H165" s="320"/>
      <c r="I165" s="320"/>
      <c r="J165" s="325"/>
      <c r="K165" s="325"/>
      <c r="L165" s="325"/>
    </row>
    <row r="166" spans="1:12" s="3" customFormat="1" ht="15">
      <c r="A166" s="8"/>
      <c r="B166" s="320"/>
      <c r="C166" s="320"/>
      <c r="D166" s="320"/>
      <c r="E166" s="320"/>
      <c r="F166" s="320"/>
      <c r="G166" s="320"/>
      <c r="H166" s="320"/>
      <c r="I166" s="320"/>
      <c r="J166" s="326"/>
      <c r="K166" s="320"/>
      <c r="L166" s="320"/>
    </row>
    <row r="167" spans="1:12" s="3" customFormat="1" ht="15">
      <c r="A167" s="8"/>
      <c r="B167" s="320"/>
      <c r="C167" s="320"/>
      <c r="D167" s="326"/>
      <c r="E167" s="326"/>
      <c r="F167" s="326"/>
      <c r="G167" s="326"/>
      <c r="H167" s="320"/>
      <c r="I167" s="320"/>
      <c r="J167" s="326"/>
      <c r="K167" s="320"/>
      <c r="L167" s="320"/>
    </row>
    <row r="168" spans="1:12" s="3" customFormat="1" ht="20.25">
      <c r="A168" s="8"/>
      <c r="B168" s="322"/>
      <c r="C168" s="322"/>
      <c r="D168" s="322"/>
      <c r="E168" s="322"/>
      <c r="F168" s="322"/>
      <c r="G168" s="322"/>
      <c r="H168" s="320"/>
      <c r="I168" s="320"/>
      <c r="J168" s="326"/>
      <c r="K168" s="320"/>
      <c r="L168" s="320"/>
    </row>
    <row r="169" spans="1:12" s="3" customFormat="1" ht="15">
      <c r="A169" s="8"/>
      <c r="B169" s="320"/>
      <c r="C169" s="320"/>
      <c r="D169" s="326"/>
      <c r="E169" s="326"/>
      <c r="F169" s="326"/>
      <c r="G169" s="326"/>
      <c r="H169" s="320"/>
      <c r="I169" s="320"/>
      <c r="J169" s="320"/>
      <c r="K169" s="320"/>
      <c r="L169" s="320"/>
    </row>
    <row r="170" spans="1:14" s="3" customFormat="1" ht="20.25">
      <c r="A170" s="8"/>
      <c r="B170" s="598"/>
      <c r="C170" s="598"/>
      <c r="D170" s="598"/>
      <c r="E170" s="322"/>
      <c r="F170" s="322"/>
      <c r="G170" s="322"/>
      <c r="H170" s="322"/>
      <c r="I170" s="320"/>
      <c r="J170" s="326"/>
      <c r="K170" s="320"/>
      <c r="L170" s="320"/>
      <c r="M170" s="1"/>
      <c r="N170" s="1"/>
    </row>
    <row r="171" spans="1:14" s="3" customFormat="1" ht="20.25">
      <c r="A171" s="8"/>
      <c r="B171" s="601"/>
      <c r="C171" s="600"/>
      <c r="D171" s="600"/>
      <c r="E171" s="323"/>
      <c r="F171" s="323"/>
      <c r="G171" s="323"/>
      <c r="H171" s="320"/>
      <c r="I171" s="322"/>
      <c r="J171" s="322"/>
      <c r="K171" s="322"/>
      <c r="L171" s="322"/>
      <c r="M171" s="1"/>
      <c r="N171" s="1"/>
    </row>
    <row r="172" spans="1:14" s="3" customFormat="1" ht="15">
      <c r="A172" s="8"/>
      <c r="B172" s="601"/>
      <c r="C172" s="600"/>
      <c r="D172" s="600"/>
      <c r="E172" s="323"/>
      <c r="F172" s="323"/>
      <c r="G172" s="323"/>
      <c r="H172" s="320"/>
      <c r="I172" s="320"/>
      <c r="J172" s="326"/>
      <c r="K172" s="320"/>
      <c r="L172" s="320"/>
      <c r="M172" s="1"/>
      <c r="N172" s="1"/>
    </row>
    <row r="173" spans="1:14" s="3" customFormat="1" ht="20.25">
      <c r="A173" s="8"/>
      <c r="B173" s="601"/>
      <c r="C173" s="318"/>
      <c r="D173" s="319"/>
      <c r="E173" s="319"/>
      <c r="F173" s="319"/>
      <c r="G173" s="319"/>
      <c r="H173" s="320"/>
      <c r="I173" s="598"/>
      <c r="J173" s="598"/>
      <c r="K173" s="598"/>
      <c r="L173" s="322"/>
      <c r="M173" s="1"/>
      <c r="N173" s="1"/>
    </row>
    <row r="174" spans="1:14" s="3" customFormat="1" ht="15">
      <c r="A174" s="8"/>
      <c r="B174" s="601"/>
      <c r="C174" s="318"/>
      <c r="D174" s="319"/>
      <c r="E174" s="319"/>
      <c r="F174" s="319"/>
      <c r="G174" s="319"/>
      <c r="H174" s="320"/>
      <c r="I174" s="602"/>
      <c r="J174" s="600"/>
      <c r="K174" s="600"/>
      <c r="L174" s="323"/>
      <c r="M174" s="1"/>
      <c r="N174" s="1"/>
    </row>
    <row r="175" spans="1:14" s="3" customFormat="1" ht="15">
      <c r="A175" s="8"/>
      <c r="B175" s="601"/>
      <c r="C175" s="318"/>
      <c r="D175" s="319"/>
      <c r="E175" s="319"/>
      <c r="F175" s="319"/>
      <c r="G175" s="319"/>
      <c r="H175" s="320"/>
      <c r="I175" s="602"/>
      <c r="J175" s="600"/>
      <c r="K175" s="600"/>
      <c r="L175" s="323"/>
      <c r="M175" s="1"/>
      <c r="N175" s="1"/>
    </row>
    <row r="176" spans="1:14" s="3" customFormat="1" ht="15">
      <c r="A176" s="8"/>
      <c r="B176" s="601"/>
      <c r="C176" s="318"/>
      <c r="D176" s="319"/>
      <c r="E176" s="319"/>
      <c r="F176" s="319"/>
      <c r="G176" s="319"/>
      <c r="H176" s="320"/>
      <c r="I176" s="602"/>
      <c r="J176" s="318"/>
      <c r="K176" s="319"/>
      <c r="L176" s="319"/>
      <c r="M176" s="1"/>
      <c r="N176" s="1"/>
    </row>
    <row r="177" spans="1:14" s="3" customFormat="1" ht="15">
      <c r="A177" s="8"/>
      <c r="B177" s="601"/>
      <c r="C177" s="318"/>
      <c r="D177" s="319"/>
      <c r="E177" s="319"/>
      <c r="F177" s="319"/>
      <c r="G177" s="319"/>
      <c r="H177" s="320"/>
      <c r="I177" s="602"/>
      <c r="J177" s="318"/>
      <c r="K177" s="319"/>
      <c r="L177" s="319"/>
      <c r="M177" s="1"/>
      <c r="N177" s="1"/>
    </row>
    <row r="178" spans="1:12" s="3" customFormat="1" ht="15">
      <c r="A178" s="8"/>
      <c r="B178" s="601"/>
      <c r="C178" s="318"/>
      <c r="D178" s="319"/>
      <c r="E178" s="319"/>
      <c r="F178" s="319"/>
      <c r="G178" s="319"/>
      <c r="H178" s="320"/>
      <c r="I178" s="602"/>
      <c r="J178" s="318"/>
      <c r="K178" s="319"/>
      <c r="L178" s="319"/>
    </row>
    <row r="179" spans="1:12" s="3" customFormat="1" ht="20.25">
      <c r="A179" s="8"/>
      <c r="B179" s="601"/>
      <c r="C179" s="318"/>
      <c r="D179" s="319"/>
      <c r="E179" s="319"/>
      <c r="F179" s="319"/>
      <c r="G179" s="319"/>
      <c r="H179" s="320"/>
      <c r="I179" s="598"/>
      <c r="J179" s="598"/>
      <c r="K179" s="598"/>
      <c r="L179" s="322"/>
    </row>
    <row r="180" spans="1:12" s="3" customFormat="1" ht="15">
      <c r="A180" s="8"/>
      <c r="B180" s="601"/>
      <c r="C180" s="318"/>
      <c r="D180" s="319"/>
      <c r="E180" s="319"/>
      <c r="F180" s="319"/>
      <c r="G180" s="319"/>
      <c r="H180" s="320"/>
      <c r="I180" s="603"/>
      <c r="J180" s="600"/>
      <c r="K180" s="600"/>
      <c r="L180" s="323"/>
    </row>
    <row r="181" spans="1:12" s="3" customFormat="1" ht="15">
      <c r="A181" s="8"/>
      <c r="B181" s="601"/>
      <c r="C181" s="318"/>
      <c r="D181" s="319"/>
      <c r="E181" s="319"/>
      <c r="F181" s="319"/>
      <c r="G181" s="319"/>
      <c r="H181" s="320"/>
      <c r="I181" s="603"/>
      <c r="J181" s="600"/>
      <c r="K181" s="600"/>
      <c r="L181" s="323"/>
    </row>
    <row r="182" spans="1:12" s="3" customFormat="1" ht="15">
      <c r="A182" s="8"/>
      <c r="B182" s="601"/>
      <c r="C182" s="318"/>
      <c r="D182" s="319"/>
      <c r="E182" s="319"/>
      <c r="F182" s="319"/>
      <c r="G182" s="319"/>
      <c r="H182" s="320"/>
      <c r="I182" s="603"/>
      <c r="J182" s="318"/>
      <c r="K182" s="319"/>
      <c r="L182" s="319"/>
    </row>
    <row r="183" spans="1:12" s="3" customFormat="1" ht="15">
      <c r="A183" s="8"/>
      <c r="B183" s="601"/>
      <c r="C183" s="318"/>
      <c r="D183" s="319"/>
      <c r="E183" s="319"/>
      <c r="F183" s="319"/>
      <c r="G183" s="319"/>
      <c r="H183" s="320"/>
      <c r="I183" s="603"/>
      <c r="J183" s="318"/>
      <c r="K183" s="319"/>
      <c r="L183" s="319"/>
    </row>
    <row r="184" spans="1:12" s="3" customFormat="1" ht="15">
      <c r="A184" s="8"/>
      <c r="B184" s="601"/>
      <c r="C184" s="318"/>
      <c r="D184" s="319"/>
      <c r="E184" s="319"/>
      <c r="F184" s="319"/>
      <c r="G184" s="319"/>
      <c r="H184" s="320"/>
      <c r="I184" s="603"/>
      <c r="J184" s="318"/>
      <c r="K184" s="319"/>
      <c r="L184" s="319"/>
    </row>
    <row r="185" spans="1:12" s="3" customFormat="1" ht="15">
      <c r="A185" s="8"/>
      <c r="B185" s="601"/>
      <c r="C185" s="318"/>
      <c r="D185" s="319"/>
      <c r="E185" s="319"/>
      <c r="F185" s="319"/>
      <c r="G185" s="319"/>
      <c r="H185" s="320"/>
      <c r="I185" s="603"/>
      <c r="J185" s="318"/>
      <c r="K185" s="319"/>
      <c r="L185" s="319"/>
    </row>
    <row r="186" spans="1:12" s="3" customFormat="1" ht="20.25">
      <c r="A186" s="8"/>
      <c r="B186" s="601"/>
      <c r="C186" s="318"/>
      <c r="D186" s="319"/>
      <c r="E186" s="319"/>
      <c r="F186" s="319"/>
      <c r="G186" s="319"/>
      <c r="H186" s="320"/>
      <c r="I186" s="598"/>
      <c r="J186" s="598"/>
      <c r="K186" s="598"/>
      <c r="L186" s="322"/>
    </row>
    <row r="187" spans="1:12" s="3" customFormat="1" ht="15">
      <c r="A187" s="8"/>
      <c r="B187" s="601"/>
      <c r="C187" s="318"/>
      <c r="D187" s="319"/>
      <c r="E187" s="319"/>
      <c r="F187" s="319"/>
      <c r="G187" s="319"/>
      <c r="H187" s="320"/>
      <c r="I187" s="599"/>
      <c r="J187" s="600"/>
      <c r="K187" s="600"/>
      <c r="L187" s="323"/>
    </row>
    <row r="188" spans="1:12" s="3" customFormat="1" ht="15">
      <c r="A188" s="8"/>
      <c r="B188" s="601"/>
      <c r="C188" s="318"/>
      <c r="D188" s="319"/>
      <c r="E188" s="319"/>
      <c r="F188" s="319"/>
      <c r="G188" s="319"/>
      <c r="H188" s="320"/>
      <c r="I188" s="599"/>
      <c r="J188" s="600"/>
      <c r="K188" s="600"/>
      <c r="L188" s="323"/>
    </row>
    <row r="189" spans="1:12" s="3" customFormat="1" ht="15">
      <c r="A189" s="8"/>
      <c r="B189" s="601"/>
      <c r="C189" s="318"/>
      <c r="D189" s="319"/>
      <c r="E189" s="319"/>
      <c r="F189" s="319"/>
      <c r="G189" s="319"/>
      <c r="H189" s="320"/>
      <c r="I189" s="599"/>
      <c r="J189" s="318"/>
      <c r="K189" s="319"/>
      <c r="L189" s="319"/>
    </row>
    <row r="190" spans="1:12" s="3" customFormat="1" ht="15">
      <c r="A190" s="8"/>
      <c r="B190" s="601"/>
      <c r="C190" s="318"/>
      <c r="D190" s="319"/>
      <c r="E190" s="319"/>
      <c r="F190" s="319"/>
      <c r="G190" s="319"/>
      <c r="H190" s="320"/>
      <c r="I190" s="599"/>
      <c r="J190" s="318"/>
      <c r="K190" s="319"/>
      <c r="L190" s="319"/>
    </row>
    <row r="191" spans="1:12" s="3" customFormat="1" ht="15">
      <c r="A191" s="8"/>
      <c r="B191" s="320"/>
      <c r="C191" s="320"/>
      <c r="D191" s="326"/>
      <c r="E191" s="326"/>
      <c r="F191" s="326"/>
      <c r="G191" s="326"/>
      <c r="H191" s="320"/>
      <c r="I191" s="599"/>
      <c r="J191" s="318"/>
      <c r="K191" s="319"/>
      <c r="L191" s="319"/>
    </row>
    <row r="192" spans="1:12" s="3" customFormat="1" ht="15">
      <c r="A192" s="8"/>
      <c r="B192" s="320"/>
      <c r="C192" s="320"/>
      <c r="D192" s="320"/>
      <c r="E192" s="320"/>
      <c r="F192" s="320"/>
      <c r="G192" s="320"/>
      <c r="H192" s="320"/>
      <c r="I192" s="599"/>
      <c r="J192" s="318"/>
      <c r="K192" s="319"/>
      <c r="L192" s="319"/>
    </row>
    <row r="193" spans="1:12" s="3" customFormat="1" ht="15">
      <c r="A193" s="8"/>
      <c r="B193" s="8"/>
      <c r="C193" s="8"/>
      <c r="D193" s="8"/>
      <c r="E193" s="8"/>
      <c r="F193" s="8"/>
      <c r="G193" s="8"/>
      <c r="H193" s="320"/>
      <c r="I193" s="599"/>
      <c r="J193" s="318"/>
      <c r="K193" s="319"/>
      <c r="L193" s="319"/>
    </row>
    <row r="194" spans="1:12" s="3" customFormat="1" ht="15">
      <c r="A194" s="8"/>
      <c r="B194" s="8"/>
      <c r="C194" s="8"/>
      <c r="D194" s="8"/>
      <c r="E194" s="8"/>
      <c r="F194" s="8"/>
      <c r="G194" s="8"/>
      <c r="H194" s="320"/>
      <c r="I194" s="599"/>
      <c r="J194" s="327"/>
      <c r="K194" s="321"/>
      <c r="L194" s="321"/>
    </row>
    <row r="195" spans="1:12" s="3" customFormat="1" ht="15">
      <c r="A195" s="8"/>
      <c r="B195" s="8"/>
      <c r="C195" s="8"/>
      <c r="D195" s="8"/>
      <c r="E195" s="8"/>
      <c r="F195" s="8"/>
      <c r="G195" s="8"/>
      <c r="H195" s="8"/>
      <c r="I195" s="599"/>
      <c r="J195" s="318"/>
      <c r="K195" s="319"/>
      <c r="L195" s="319"/>
    </row>
    <row r="196" spans="1:12" s="3" customFormat="1" ht="15">
      <c r="A196" s="8"/>
      <c r="B196" s="8"/>
      <c r="C196" s="8"/>
      <c r="D196" s="8"/>
      <c r="E196" s="8"/>
      <c r="F196" s="8"/>
      <c r="G196" s="8"/>
      <c r="H196" s="8"/>
      <c r="I196" s="8"/>
      <c r="J196" s="7"/>
      <c r="K196" s="8"/>
      <c r="L196" s="8"/>
    </row>
    <row r="197" spans="1:12" s="3" customFormat="1" ht="15">
      <c r="A197" s="8"/>
      <c r="B197" s="8"/>
      <c r="C197" s="8"/>
      <c r="D197" s="8"/>
      <c r="E197" s="8"/>
      <c r="F197" s="8"/>
      <c r="G197" s="8"/>
      <c r="H197" s="8"/>
      <c r="I197" s="8"/>
      <c r="J197" s="7"/>
      <c r="K197" s="8"/>
      <c r="L197" s="8"/>
    </row>
    <row r="198" spans="1:12" s="3" customFormat="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s="3" customFormat="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s="3" customFormat="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s="3" customFormat="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s="3" customFormat="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s="3" customFormat="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s="3" customFormat="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s="3" customFormat="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s="3" customFormat="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s="3" customFormat="1" ht="15">
      <c r="A207" s="8"/>
      <c r="B207" s="8"/>
      <c r="C207" s="8"/>
      <c r="D207" s="8"/>
      <c r="E207" s="8"/>
      <c r="F207" s="8"/>
      <c r="G207" s="8"/>
      <c r="H207" s="8"/>
      <c r="I207" s="8"/>
      <c r="J207" s="7"/>
      <c r="K207" s="8"/>
      <c r="L207" s="8"/>
    </row>
    <row r="208" spans="10:23" s="8" customFormat="1" ht="15">
      <c r="J208" s="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0:23" s="8" customFormat="1" ht="15">
      <c r="J209" s="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0:23" s="8" customFormat="1" ht="15">
      <c r="J210" s="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0:23" s="8" customFormat="1" ht="15">
      <c r="J211" s="7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0:23" s="8" customFormat="1" ht="15">
      <c r="J212" s="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0:23" s="8" customFormat="1" ht="15">
      <c r="J213" s="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0:23" s="8" customFormat="1" ht="15">
      <c r="J214" s="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0:23" s="8" customFormat="1" ht="15">
      <c r="J215" s="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0:23" s="8" customFormat="1" ht="15">
      <c r="J216" s="7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0:23" s="8" customFormat="1" ht="15">
      <c r="J217" s="7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3:23" s="8" customFormat="1" ht="15">
      <c r="C218" s="7"/>
      <c r="J218" s="7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3:23" s="8" customFormat="1" ht="15">
      <c r="C219" s="7"/>
      <c r="J219" s="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3:23" s="8" customFormat="1" ht="15">
      <c r="C220" s="7"/>
      <c r="J220" s="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3:23" s="8" customFormat="1" ht="15">
      <c r="C221" s="7"/>
      <c r="J221" s="7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3:23" s="8" customFormat="1" ht="15">
      <c r="C222" s="7"/>
      <c r="J222" s="7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3:23" s="8" customFormat="1" ht="15">
      <c r="C223" s="7"/>
      <c r="J223" s="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3:23" s="8" customFormat="1" ht="15">
      <c r="C224" s="7"/>
      <c r="J224" s="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3:23" s="8" customFormat="1" ht="15">
      <c r="C225" s="7"/>
      <c r="J225" s="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3:23" s="8" customFormat="1" ht="15">
      <c r="C226" s="7"/>
      <c r="J226" s="7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3:23" s="8" customFormat="1" ht="15">
      <c r="C227" s="7"/>
      <c r="J227" s="7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3:23" s="8" customFormat="1" ht="15">
      <c r="C228" s="7"/>
      <c r="J228" s="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3:23" s="8" customFormat="1" ht="15">
      <c r="C229" s="7"/>
      <c r="J229" s="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3:23" s="8" customFormat="1" ht="15">
      <c r="C230" s="7"/>
      <c r="J230" s="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3:23" s="8" customFormat="1" ht="15">
      <c r="C231" s="7"/>
      <c r="J231" s="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3:23" s="8" customFormat="1" ht="15">
      <c r="C232" s="7"/>
      <c r="J232" s="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3:23" s="8" customFormat="1" ht="15">
      <c r="C233" s="7"/>
      <c r="J233" s="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3:23" s="8" customFormat="1" ht="15">
      <c r="C234" s="7"/>
      <c r="J234" s="7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3:23" s="8" customFormat="1" ht="15">
      <c r="C235" s="7"/>
      <c r="J235" s="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3:23" s="8" customFormat="1" ht="15">
      <c r="C236" s="7"/>
      <c r="J236" s="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3:23" s="8" customFormat="1" ht="15">
      <c r="C237" s="7"/>
      <c r="J237" s="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3:23" s="8" customFormat="1" ht="15">
      <c r="C238" s="7"/>
      <c r="J238" s="7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3:23" s="8" customFormat="1" ht="15">
      <c r="C239" s="7"/>
      <c r="J239" s="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3:23" s="8" customFormat="1" ht="15">
      <c r="C240" s="7"/>
      <c r="J240" s="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3:23" s="8" customFormat="1" ht="15">
      <c r="C241" s="7"/>
      <c r="J241" s="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3:23" s="8" customFormat="1" ht="15">
      <c r="C242" s="7"/>
      <c r="J242" s="7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3:23" s="8" customFormat="1" ht="15">
      <c r="C243" s="7"/>
      <c r="J243" s="7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3:23" s="8" customFormat="1" ht="15">
      <c r="C244" s="7"/>
      <c r="J244" s="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3:23" s="8" customFormat="1" ht="15">
      <c r="C245" s="7"/>
      <c r="J245" s="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3:23" s="8" customFormat="1" ht="15">
      <c r="C246" s="7"/>
      <c r="J246" s="7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3:23" s="8" customFormat="1" ht="15">
      <c r="C247" s="7"/>
      <c r="J247" s="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3:23" s="8" customFormat="1" ht="15">
      <c r="C248" s="7"/>
      <c r="J248" s="7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3:23" s="8" customFormat="1" ht="15">
      <c r="C249" s="7"/>
      <c r="J249" s="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3:23" s="8" customFormat="1" ht="15">
      <c r="C250" s="7"/>
      <c r="J250" s="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3:23" s="8" customFormat="1" ht="15">
      <c r="C251" s="7"/>
      <c r="J251" s="7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3:23" s="8" customFormat="1" ht="15">
      <c r="C252" s="7"/>
      <c r="J252" s="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</sheetData>
  <sheetProtection password="DDFC" sheet="1"/>
  <mergeCells count="115">
    <mergeCell ref="I72:O72"/>
    <mergeCell ref="I86:O86"/>
    <mergeCell ref="I96:O96"/>
    <mergeCell ref="I105:O105"/>
    <mergeCell ref="I112:O112"/>
    <mergeCell ref="I121:O121"/>
    <mergeCell ref="I97:J104"/>
    <mergeCell ref="I106:J111"/>
    <mergeCell ref="B112:G112"/>
    <mergeCell ref="B105:G105"/>
    <mergeCell ref="B94:G94"/>
    <mergeCell ref="B57:G57"/>
    <mergeCell ref="B122:B127"/>
    <mergeCell ref="B106:B111"/>
    <mergeCell ref="B58:B93"/>
    <mergeCell ref="I179:K179"/>
    <mergeCell ref="I180:I185"/>
    <mergeCell ref="J180:J181"/>
    <mergeCell ref="K180:K181"/>
    <mergeCell ref="I186:K186"/>
    <mergeCell ref="I187:I195"/>
    <mergeCell ref="J187:J188"/>
    <mergeCell ref="K187:K188"/>
    <mergeCell ref="J157:J158"/>
    <mergeCell ref="K157:K158"/>
    <mergeCell ref="B170:D170"/>
    <mergeCell ref="B171:B190"/>
    <mergeCell ref="C171:C172"/>
    <mergeCell ref="D171:D172"/>
    <mergeCell ref="I173:K173"/>
    <mergeCell ref="I174:I178"/>
    <mergeCell ref="J174:J175"/>
    <mergeCell ref="K174:K175"/>
    <mergeCell ref="C139:D139"/>
    <mergeCell ref="H139:I139"/>
    <mergeCell ref="H140:I140"/>
    <mergeCell ref="H141:I141"/>
    <mergeCell ref="B153:D153"/>
    <mergeCell ref="B154:B162"/>
    <mergeCell ref="C154:C155"/>
    <mergeCell ref="D154:D155"/>
    <mergeCell ref="I156:K156"/>
    <mergeCell ref="I157:I164"/>
    <mergeCell ref="C136:D136"/>
    <mergeCell ref="H136:I136"/>
    <mergeCell ref="C137:D137"/>
    <mergeCell ref="H137:I137"/>
    <mergeCell ref="C138:D138"/>
    <mergeCell ref="H138:I138"/>
    <mergeCell ref="B129:B132"/>
    <mergeCell ref="I129:J132"/>
    <mergeCell ref="I128:O128"/>
    <mergeCell ref="B113:B120"/>
    <mergeCell ref="I113:J120"/>
    <mergeCell ref="C135:D135"/>
    <mergeCell ref="H135:I135"/>
    <mergeCell ref="B128:G128"/>
    <mergeCell ref="B121:G121"/>
    <mergeCell ref="I122:J127"/>
    <mergeCell ref="I67:J71"/>
    <mergeCell ref="I73:J85"/>
    <mergeCell ref="I87:J95"/>
    <mergeCell ref="B95:B104"/>
    <mergeCell ref="H51:I51"/>
    <mergeCell ref="H52:I52"/>
    <mergeCell ref="H53:I53"/>
    <mergeCell ref="B56:K56"/>
    <mergeCell ref="I57:O57"/>
    <mergeCell ref="I66:O66"/>
    <mergeCell ref="H46:I46"/>
    <mergeCell ref="H47:I47"/>
    <mergeCell ref="H49:I49"/>
    <mergeCell ref="H50:I50"/>
    <mergeCell ref="H48:O48"/>
    <mergeCell ref="I58:J65"/>
    <mergeCell ref="H41:I41"/>
    <mergeCell ref="H42:I42"/>
    <mergeCell ref="H43:I43"/>
    <mergeCell ref="H44:I44"/>
    <mergeCell ref="H40:O40"/>
    <mergeCell ref="H45:I45"/>
    <mergeCell ref="H35:I35"/>
    <mergeCell ref="H36:I36"/>
    <mergeCell ref="H37:I37"/>
    <mergeCell ref="H38:I38"/>
    <mergeCell ref="H33:O33"/>
    <mergeCell ref="H39:I39"/>
    <mergeCell ref="H28:I28"/>
    <mergeCell ref="H29:I29"/>
    <mergeCell ref="H30:I30"/>
    <mergeCell ref="H31:I31"/>
    <mergeCell ref="H32:I32"/>
    <mergeCell ref="H34:I34"/>
    <mergeCell ref="H22:I22"/>
    <mergeCell ref="H23:I23"/>
    <mergeCell ref="H24:I24"/>
    <mergeCell ref="H25:I25"/>
    <mergeCell ref="H26:O26"/>
    <mergeCell ref="H27:I27"/>
    <mergeCell ref="H20:I20"/>
    <mergeCell ref="B8:K8"/>
    <mergeCell ref="B10:K10"/>
    <mergeCell ref="B11:K11"/>
    <mergeCell ref="B13:K13"/>
    <mergeCell ref="B15:K15"/>
    <mergeCell ref="H17:I17"/>
    <mergeCell ref="H18:O18"/>
    <mergeCell ref="B17:G53"/>
    <mergeCell ref="H21:I21"/>
    <mergeCell ref="G3:O3"/>
    <mergeCell ref="G2:O2"/>
    <mergeCell ref="H4:O4"/>
    <mergeCell ref="H5:O5"/>
    <mergeCell ref="G6:O6"/>
    <mergeCell ref="H19:I19"/>
  </mergeCells>
  <printOptions/>
  <pageMargins left="0.4" right="0.15" top="0.2" bottom="0.17" header="0.16" footer="0.18"/>
  <pageSetup horizontalDpi="300" verticalDpi="300" orientation="portrait" paperSize="9" scale="70" r:id="rId2"/>
  <rowBreaks count="2" manualBreakCount="2">
    <brk id="55" max="11" man="1"/>
    <brk id="134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Uncle</dc:creator>
  <cp:keywords/>
  <dc:description/>
  <cp:lastModifiedBy>Администратор</cp:lastModifiedBy>
  <cp:lastPrinted>2016-02-10T11:54:29Z</cp:lastPrinted>
  <dcterms:created xsi:type="dcterms:W3CDTF">2007-03-27T06:48:44Z</dcterms:created>
  <dcterms:modified xsi:type="dcterms:W3CDTF">2016-02-10T11:55:24Z</dcterms:modified>
  <cp:category/>
  <cp:version/>
  <cp:contentType/>
  <cp:contentStatus/>
  <cp:revision>1</cp:revision>
</cp:coreProperties>
</file>