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8500" windowHeight="6930" activeTab="0"/>
  </bookViews>
  <sheets>
    <sheet name="Расчет окупаемости" sheetId="1" r:id="rId1"/>
    <sheet name="Цены на оборудование" sheetId="2" r:id="rId2"/>
    <sheet name="Цены на ингредиенты" sheetId="3" r:id="rId3"/>
  </sheets>
  <definedNames>
    <definedName name="_GoBack" localSheetId="1">'Цены на оборудование'!$C$31</definedName>
    <definedName name="OLE_LINK1" localSheetId="1">'Цены на оборудование'!$A$1</definedName>
  </definedNames>
  <calcPr fullCalcOnLoad="1" refMode="R1C1"/>
</workbook>
</file>

<file path=xl/sharedStrings.xml><?xml version="1.0" encoding="utf-8"?>
<sst xmlns="http://schemas.openxmlformats.org/spreadsheetml/2006/main" count="200" uniqueCount="166">
  <si>
    <t>Название автомата</t>
  </si>
  <si>
    <t>Цена без НДС, EUR.</t>
  </si>
  <si>
    <t>КОФЕЙНЫЕ АВТОМАТЫ</t>
  </si>
  <si>
    <t>OPERA ES8</t>
  </si>
  <si>
    <t>АКСЕССУАРЫ</t>
  </si>
  <si>
    <t xml:space="preserve">ТУМБА ДЛЯ COLIBRI </t>
  </si>
  <si>
    <t>ТУМБА ДЛЯ COLIBRI с местом под монетник</t>
  </si>
  <si>
    <t>ТУМБА ДЛЯ SOLISTA</t>
  </si>
  <si>
    <t>ТУМБА ДЛЯ SOLISTA с местом под монетник</t>
  </si>
  <si>
    <t>Тумба для BRIO UP</t>
  </si>
  <si>
    <t> Комплект подключения MASTER-SLAVE</t>
  </si>
  <si>
    <t>Комплект подключения Solista к MDB</t>
  </si>
  <si>
    <t>Охлаждающий модуль CANTO + 2 вида сиропов</t>
  </si>
  <si>
    <t>Охлаждающий модуль CANTO</t>
  </si>
  <si>
    <t>HO RE CA</t>
  </si>
  <si>
    <t>Холодильник KARISMA</t>
  </si>
  <si>
    <t>Подогрев стаканов KARISMA</t>
  </si>
  <si>
    <t>Холодильник KOBALTO</t>
  </si>
  <si>
    <t>СНЕКИ</t>
  </si>
  <si>
    <t>BRIO UP on MINISNAKE</t>
  </si>
  <si>
    <t>SNAKKY MAX</t>
  </si>
  <si>
    <t>MELODIA</t>
  </si>
  <si>
    <t>TANGO</t>
  </si>
  <si>
    <t>SAMBA CLASSIC</t>
  </si>
  <si>
    <t>SAMBA CLASSIC с лифтом</t>
  </si>
  <si>
    <r>
      <t xml:space="preserve">SAMBA c LCD-ценниками </t>
    </r>
    <r>
      <rPr>
        <b/>
        <sz val="8"/>
        <color indexed="8"/>
        <rFont val="Calibri"/>
        <family val="2"/>
      </rPr>
      <t>НОВИНКА!!!</t>
    </r>
  </si>
  <si>
    <t>FESTIVAL</t>
  </si>
  <si>
    <t>DIESIS 500 автомат банки/бутылки</t>
  </si>
  <si>
    <t>DIESIS 700 автомат банки/бутылки</t>
  </si>
  <si>
    <t>Минск с НДС  + дексларация</t>
  </si>
  <si>
    <r>
      <t xml:space="preserve">                </t>
    </r>
    <r>
      <rPr>
        <b/>
        <sz val="11"/>
        <rFont val="Times New Roman"/>
        <family val="1"/>
      </rPr>
      <t xml:space="preserve">    ООО "ГРОВЕНДА-СЕРВИС" 
                   230005, г.Гродно, ул.Горького, 115                                                                                                                                                                                                                                                                                                                                                                                       220037, г.Минск, пер. 1-й Твердый, 7, офис 31</t>
    </r>
  </si>
  <si>
    <t xml:space="preserve">Прайc-лист           05.06.2017                              ингредиенты для приготовления напитков </t>
  </si>
  <si>
    <t>№</t>
  </si>
  <si>
    <t>Наименование товара</t>
  </si>
  <si>
    <t>кол-во</t>
  </si>
  <si>
    <t>цена</t>
  </si>
  <si>
    <t>НДС</t>
  </si>
  <si>
    <t>стоимость с НДС</t>
  </si>
  <si>
    <t>стоимость с НДС при скидке 5%</t>
  </si>
  <si>
    <t xml:space="preserve">стоимость с НДС при скидке 10% </t>
  </si>
  <si>
    <t>Кофе</t>
  </si>
  <si>
    <t>Кофе в зернах COVIM ORO Crema (Италия)</t>
  </si>
  <si>
    <t>1 кг</t>
  </si>
  <si>
    <t>Кофе в зернах COVIM Gran Bar (Италия)</t>
  </si>
  <si>
    <t>Кофе в зернах COVIM Prestige (Италия)</t>
  </si>
  <si>
    <t>Кофе в зернах COVIM Miscela Bar (Италия)</t>
  </si>
  <si>
    <t>Кофе в зернах COVIM Giada (Италия)</t>
  </si>
  <si>
    <t>Кофе в зернах COVIM Rubino (Италия)</t>
  </si>
  <si>
    <t xml:space="preserve">Кофе в зернах COVIM Gold Arabica </t>
  </si>
  <si>
    <t>Кофе жареный молотый в капсулах COVIM "Gran Bar", 100шт (Италия)</t>
  </si>
  <si>
    <t>кор.</t>
  </si>
  <si>
    <t>Кофе растворимый "Venda Cappucino Amaretto"</t>
  </si>
  <si>
    <t>Напиток Капучино ICS (Нидерланды)</t>
  </si>
  <si>
    <t xml:space="preserve">Напиток Капучино "Irish" Venessa (Германия) </t>
  </si>
  <si>
    <t>Кофе в зёрнах ICS Primo Gusto (Нидерланды)</t>
  </si>
  <si>
    <t>Кофе в зёрнах ICS Espresso Bar (Нидерланды)</t>
  </si>
  <si>
    <t>Кофе в растворимый ICS  (Нидерланды)</t>
  </si>
  <si>
    <t>0,5 кг</t>
  </si>
  <si>
    <t xml:space="preserve">Сливки </t>
  </si>
  <si>
    <t>Сливки сухие растительные "Venda Creamer"(Чехия)</t>
  </si>
  <si>
    <t>1кг</t>
  </si>
  <si>
    <t>Сливки сухие универсальные ICS Bebida Blanca Rica (Нидерланды)</t>
  </si>
  <si>
    <t>Шоколад</t>
  </si>
  <si>
    <t xml:space="preserve">Растворимый напиток "Горячий шоколад" ICS Blue (Нидерланды) </t>
  </si>
  <si>
    <t xml:space="preserve">Растворимый напиток "Горячий шоколад" ICS Red (Нидерланды) </t>
  </si>
  <si>
    <t>Смесь для приготовления наптков на основе какао Venessa (Германия)</t>
  </si>
  <si>
    <t>Смесь для приготовления наптков на основе какао Venda Chocco 10</t>
  </si>
  <si>
    <t>Смесь для приготовления напитка Venda Chocco White</t>
  </si>
  <si>
    <t>Сопутствующие товры</t>
  </si>
  <si>
    <t>Стакан бумажный 180мл  huhtamaki  100 шт</t>
  </si>
  <si>
    <t>100шт</t>
  </si>
  <si>
    <t>Стакан бум. 180 уп 58 шт</t>
  </si>
  <si>
    <t>58шт</t>
  </si>
  <si>
    <t>Стакан бумажный 205 мл 100 шт</t>
  </si>
  <si>
    <t xml:space="preserve">Стакан пластиковый вендинговый 180 мл.  100шт </t>
  </si>
  <si>
    <t>Стакан бумажный 250 мл 100 шт</t>
  </si>
  <si>
    <t>Крышка для стаканов 80 мм уп.100шт</t>
  </si>
  <si>
    <t>крышка для стаканов 70 мм уп 100 шт</t>
  </si>
  <si>
    <t>Палочка-мешалка 14 см деревянная (Германия) уп.1000шт</t>
  </si>
  <si>
    <t>уп.</t>
  </si>
  <si>
    <t xml:space="preserve">размешиватель 115 мм пластиковый белый </t>
  </si>
  <si>
    <t xml:space="preserve">размешиватель 90 мм пластиковый белый </t>
  </si>
  <si>
    <t>размешиватель 105 мм уп.2500шт</t>
  </si>
  <si>
    <t>Шоколад с логотипом "COVIM"</t>
  </si>
  <si>
    <t>1шт</t>
  </si>
  <si>
    <t>Сахар 5 гр. "COVIM"</t>
  </si>
  <si>
    <t>Вода питьевая "Санта" негазированная 18,9л (Беларусь)</t>
  </si>
  <si>
    <t>бут</t>
  </si>
  <si>
    <t>Чай</t>
  </si>
  <si>
    <t>Чай растворимый с лимоном AgFoods (Чехия)</t>
  </si>
  <si>
    <t>1000г</t>
  </si>
  <si>
    <t>Чай растворимый с лимоном Venessa (Германия)</t>
  </si>
  <si>
    <t>Чай MaxiFantastikTea  90шт</t>
  </si>
  <si>
    <t>Чай Т2О 60шт</t>
  </si>
  <si>
    <t>Чай Majestik 60 шт</t>
  </si>
  <si>
    <t>Чай ГРИНФИЛД Гв ассортименте  2г*25</t>
  </si>
  <si>
    <t>1 пак</t>
  </si>
  <si>
    <t>При заказе следующих позиций: № 11-14, 17-18 в количестве 50 кг и более                          предоставляется скидка в размере 10%</t>
  </si>
  <si>
    <t>контактные телефоны офиса:
+375152681074 
+375152604016   
+375152433754 
время работы: 9:00 - 17:00         grovenda.by         necta.by         info@grovenda.by</t>
  </si>
  <si>
    <t>М-виде Офис 10р</t>
  </si>
  <si>
    <t>расход продуктов за период</t>
  </si>
  <si>
    <t>Наименование</t>
  </si>
  <si>
    <t>Кофе, гр.</t>
  </si>
  <si>
    <t>Шоколад, гр.</t>
  </si>
  <si>
    <t>Стакан, шт.</t>
  </si>
  <si>
    <t>Разме-шиватель, шт.</t>
  </si>
  <si>
    <t xml:space="preserve"> Сахар,          гр.</t>
  </si>
  <si>
    <t>Себесто-имость с брендированным стаканчиком,мешалкой и сахаром</t>
  </si>
  <si>
    <t>Цена напитка*</t>
  </si>
  <si>
    <t>Прибыль</t>
  </si>
  <si>
    <t>кол-во напитков в день*</t>
  </si>
  <si>
    <t>Суммарная прибыль в день</t>
  </si>
  <si>
    <t>Суммарная прибыль в месяц,30дней</t>
  </si>
  <si>
    <t>Кофе-эспрессо</t>
  </si>
  <si>
    <t>Кофе с молоком</t>
  </si>
  <si>
    <t>Капучино</t>
  </si>
  <si>
    <t>Мокачино</t>
  </si>
  <si>
    <t xml:space="preserve">Шоколад </t>
  </si>
  <si>
    <t>Ингридиенты</t>
  </si>
  <si>
    <t>Молоко цельное 1000мл.</t>
  </si>
  <si>
    <t>Стак-ки бумажные , 100 шт</t>
  </si>
  <si>
    <t>Мешалка, 100 шт</t>
  </si>
  <si>
    <t>Сахар сладк., 1кг</t>
  </si>
  <si>
    <t xml:space="preserve">Стоимость 1 упаковки </t>
  </si>
  <si>
    <t xml:space="preserve"> </t>
  </si>
  <si>
    <t xml:space="preserve">  </t>
  </si>
  <si>
    <t>кол-во раб дней</t>
  </si>
  <si>
    <t>прибыль в месяц</t>
  </si>
  <si>
    <t>окупаемость кофемашиныв  в месяцах</t>
  </si>
  <si>
    <t xml:space="preserve">Окупаемость суперавтоматической кофемашины </t>
  </si>
  <si>
    <t xml:space="preserve">Цена автомата </t>
  </si>
  <si>
    <t>кофе (зерно) 1кг</t>
  </si>
  <si>
    <t>Шоколад, , 1кг</t>
  </si>
  <si>
    <t>Молоко цельное, гр.</t>
  </si>
  <si>
    <t>Молоко сухое, гр.</t>
  </si>
  <si>
    <t>Кафе-американо</t>
  </si>
  <si>
    <t>Молоко сухое 1кг.</t>
  </si>
  <si>
    <t>Капучино р.молоко</t>
  </si>
  <si>
    <t>курс</t>
  </si>
  <si>
    <t>Эспрессо со сливками</t>
  </si>
  <si>
    <t>Кофе по-венски</t>
  </si>
  <si>
    <t>Латте</t>
  </si>
  <si>
    <t>Мокачинор.молоко</t>
  </si>
  <si>
    <t>960900 KORO PRIME ES2R</t>
  </si>
  <si>
    <t>960908 KORO MAX PRIME ES3R</t>
  </si>
  <si>
    <t>960930 KORO PRIME ES2RM(натуральное молоко)</t>
  </si>
  <si>
    <t>961360 KORINTO PRIME ESV3R</t>
  </si>
  <si>
    <t>961381 KORINTO PRIME ES2RM (натуральное молоко)</t>
  </si>
  <si>
    <t>962152 KREA ESPRESSO</t>
  </si>
  <si>
    <t>962805 KARISMA DOUBLE ESPRESSO 2 вида зернового кофе (натуральное молоко)</t>
  </si>
  <si>
    <t xml:space="preserve">962807 KARISMA ESPRESSO 1 вид зернового кофе (натуральное молоко) без парогенератора </t>
  </si>
  <si>
    <t>962851 KALEA DOUBLE ESPRESSO</t>
  </si>
  <si>
    <t>Вода, мл.</t>
  </si>
  <si>
    <t>Вода, 19л./1бут</t>
  </si>
  <si>
    <t>Наименование оборудования</t>
  </si>
  <si>
    <t>Цена в евро</t>
  </si>
  <si>
    <t>968013 OPERA ES6 BIG CUP</t>
  </si>
  <si>
    <t>962103 SOLISTA ES (нужна тумба – см. аксессуары)</t>
  </si>
  <si>
    <t>961061 BRIO UP ES6  (нужна тумба – см. аксессуары)</t>
  </si>
  <si>
    <t>SR0466 KIKKO MAX ES6 BIG CUP</t>
  </si>
  <si>
    <t>960810 KIKKO MAX ES6</t>
  </si>
  <si>
    <t>960854 KIKKO MAX IN6</t>
  </si>
  <si>
    <t>962607 CONCERTO ES7</t>
  </si>
  <si>
    <t>962325 CANTO PLUS ES8</t>
  </si>
  <si>
    <t>962315 CANTO PLUS DC ESB7 2 вида стаканов</t>
  </si>
  <si>
    <t>962327 CANTO TOUCH DC ES7 2 вида стаканов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</si>
</sst>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_р_."/>
    <numFmt numFmtId="166" formatCode="#,##0.00_р_."/>
    <numFmt numFmtId="167" formatCode="#,##0.00&quot;р.&quot;"/>
    <numFmt numFmtId="168" formatCode="0.0"/>
    <numFmt numFmtId="169" formatCode="#,##0.0&quot;р.&quot;"/>
    <numFmt numFmtId="170" formatCode="#,##0.000&quot;р.&quot;"/>
    <numFmt numFmtId="171" formatCode="#,##0.0"/>
    <numFmt numFmtId="172" formatCode="0.000"/>
    <numFmt numFmtId="173" formatCode="0.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2"/>
      <color indexed="23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b/>
      <sz val="14"/>
      <color indexed="9"/>
      <name val="Arial Cyr"/>
      <family val="0"/>
    </font>
    <font>
      <b/>
      <sz val="12"/>
      <color indexed="12"/>
      <name val="Arial"/>
      <family val="2"/>
    </font>
    <font>
      <b/>
      <i/>
      <sz val="14"/>
      <color indexed="10"/>
      <name val="Arial Cyr"/>
      <family val="2"/>
    </font>
    <font>
      <b/>
      <i/>
      <sz val="14"/>
      <color indexed="48"/>
      <name val="Arial Cyr"/>
      <family val="2"/>
    </font>
    <font>
      <b/>
      <sz val="16"/>
      <name val="Arial Cyr"/>
      <family val="0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FFFF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rgb="FFFF0000"/>
      <name val="Arial Cyr"/>
      <family val="2"/>
    </font>
    <font>
      <b/>
      <sz val="1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dashed"/>
      <top/>
      <bottom style="dashed"/>
    </border>
    <border>
      <left style="dashed"/>
      <right style="dashed"/>
      <top/>
      <bottom style="dashed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62" fillId="33" borderId="10" xfId="0" applyFont="1" applyFill="1" applyBorder="1" applyAlignment="1">
      <alignment wrapText="1"/>
    </xf>
    <xf numFmtId="0" fontId="62" fillId="33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3" fillId="0" borderId="13" xfId="0" applyFont="1" applyBorder="1" applyAlignment="1">
      <alignment/>
    </xf>
    <xf numFmtId="0" fontId="6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3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5" fillId="0" borderId="14" xfId="0" applyFont="1" applyBorder="1" applyAlignment="1">
      <alignment wrapText="1"/>
    </xf>
    <xf numFmtId="0" fontId="65" fillId="0" borderId="14" xfId="0" applyFont="1" applyFill="1" applyBorder="1" applyAlignment="1">
      <alignment wrapText="1"/>
    </xf>
    <xf numFmtId="2" fontId="65" fillId="0" borderId="14" xfId="0" applyNumberFormat="1" applyFont="1" applyFill="1" applyBorder="1" applyAlignment="1">
      <alignment wrapText="1"/>
    </xf>
    <xf numFmtId="2" fontId="66" fillId="0" borderId="14" xfId="0" applyNumberFormat="1" applyFont="1" applyFill="1" applyBorder="1" applyAlignment="1">
      <alignment wrapText="1"/>
    </xf>
    <xf numFmtId="0" fontId="9" fillId="34" borderId="15" xfId="0" applyFont="1" applyFill="1" applyBorder="1" applyAlignment="1">
      <alignment wrapText="1"/>
    </xf>
    <xf numFmtId="166" fontId="65" fillId="6" borderId="14" xfId="0" applyNumberFormat="1" applyFont="1" applyFill="1" applyBorder="1" applyAlignment="1">
      <alignment/>
    </xf>
    <xf numFmtId="166" fontId="65" fillId="6" borderId="15" xfId="0" applyNumberFormat="1" applyFont="1" applyFill="1" applyBorder="1" applyAlignment="1">
      <alignment/>
    </xf>
    <xf numFmtId="166" fontId="9" fillId="6" borderId="15" xfId="58" applyNumberFormat="1" applyFont="1" applyFill="1" applyBorder="1" applyAlignment="1">
      <alignment/>
    </xf>
    <xf numFmtId="0" fontId="66" fillId="35" borderId="14" xfId="0" applyFont="1" applyFill="1" applyBorder="1" applyAlignment="1">
      <alignment wrapText="1"/>
    </xf>
    <xf numFmtId="0" fontId="66" fillId="15" borderId="14" xfId="0" applyFont="1" applyFill="1" applyBorder="1" applyAlignment="1">
      <alignment wrapText="1"/>
    </xf>
    <xf numFmtId="166" fontId="65" fillId="15" borderId="14" xfId="0" applyNumberFormat="1" applyFont="1" applyFill="1" applyBorder="1" applyAlignment="1">
      <alignment/>
    </xf>
    <xf numFmtId="0" fontId="0" fillId="0" borderId="0" xfId="0" applyAlignment="1">
      <alignment/>
    </xf>
    <xf numFmtId="165" fontId="66" fillId="35" borderId="14" xfId="0" applyNumberFormat="1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65" fillId="34" borderId="14" xfId="0" applyFont="1" applyFill="1" applyBorder="1" applyAlignment="1">
      <alignment/>
    </xf>
    <xf numFmtId="0" fontId="65" fillId="35" borderId="14" xfId="0" applyFont="1" applyFill="1" applyBorder="1" applyAlignment="1">
      <alignment/>
    </xf>
    <xf numFmtId="166" fontId="65" fillId="35" borderId="14" xfId="0" applyNumberFormat="1" applyFont="1" applyFill="1" applyBorder="1" applyAlignment="1">
      <alignment/>
    </xf>
    <xf numFmtId="0" fontId="65" fillId="0" borderId="14" xfId="0" applyFont="1" applyBorder="1" applyAlignment="1">
      <alignment/>
    </xf>
    <xf numFmtId="0" fontId="65" fillId="15" borderId="14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167" fontId="66" fillId="0" borderId="0" xfId="0" applyNumberFormat="1" applyFont="1" applyFill="1" applyBorder="1" applyAlignment="1">
      <alignment wrapText="1"/>
    </xf>
    <xf numFmtId="0" fontId="66" fillId="0" borderId="14" xfId="0" applyFont="1" applyBorder="1" applyAlignment="1">
      <alignment/>
    </xf>
    <xf numFmtId="0" fontId="66" fillId="6" borderId="14" xfId="0" applyFont="1" applyFill="1" applyBorder="1" applyAlignment="1">
      <alignment/>
    </xf>
    <xf numFmtId="0" fontId="66" fillId="0" borderId="14" xfId="0" applyFont="1" applyBorder="1" applyAlignment="1">
      <alignment wrapText="1"/>
    </xf>
    <xf numFmtId="0" fontId="67" fillId="6" borderId="14" xfId="0" applyFont="1" applyFill="1" applyBorder="1" applyAlignment="1">
      <alignment wrapText="1"/>
    </xf>
    <xf numFmtId="0" fontId="67" fillId="0" borderId="14" xfId="0" applyFont="1" applyBorder="1" applyAlignment="1">
      <alignment wrapText="1"/>
    </xf>
    <xf numFmtId="0" fontId="66" fillId="35" borderId="14" xfId="0" applyFont="1" applyFill="1" applyBorder="1" applyAlignment="1">
      <alignment/>
    </xf>
    <xf numFmtId="2" fontId="66" fillId="35" borderId="14" xfId="0" applyNumberFormat="1" applyFont="1" applyFill="1" applyBorder="1" applyAlignment="1">
      <alignment/>
    </xf>
    <xf numFmtId="9" fontId="65" fillId="0" borderId="14" xfId="0" applyNumberFormat="1" applyFont="1" applyBorder="1" applyAlignment="1">
      <alignment/>
    </xf>
    <xf numFmtId="166" fontId="66" fillId="6" borderId="14" xfId="0" applyNumberFormat="1" applyFont="1" applyFill="1" applyBorder="1" applyAlignment="1">
      <alignment/>
    </xf>
    <xf numFmtId="2" fontId="66" fillId="0" borderId="14" xfId="0" applyNumberFormat="1" applyFont="1" applyFill="1" applyBorder="1" applyAlignment="1">
      <alignment/>
    </xf>
    <xf numFmtId="0" fontId="9" fillId="34" borderId="14" xfId="0" applyFont="1" applyFill="1" applyBorder="1" applyAlignment="1">
      <alignment wrapText="1"/>
    </xf>
    <xf numFmtId="9" fontId="65" fillId="34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65" fillId="0" borderId="16" xfId="0" applyFont="1" applyFill="1" applyBorder="1" applyAlignment="1">
      <alignment wrapText="1"/>
    </xf>
    <xf numFmtId="0" fontId="65" fillId="35" borderId="14" xfId="0" applyNumberFormat="1" applyFont="1" applyFill="1" applyBorder="1" applyAlignment="1">
      <alignment/>
    </xf>
    <xf numFmtId="0" fontId="65" fillId="15" borderId="14" xfId="0" applyNumberFormat="1" applyFont="1" applyFill="1" applyBorder="1" applyAlignment="1">
      <alignment/>
    </xf>
    <xf numFmtId="9" fontId="65" fillId="0" borderId="14" xfId="0" applyNumberFormat="1" applyFont="1" applyFill="1" applyBorder="1" applyAlignment="1">
      <alignment/>
    </xf>
    <xf numFmtId="0" fontId="65" fillId="0" borderId="15" xfId="0" applyFont="1" applyFill="1" applyBorder="1" applyAlignment="1">
      <alignment wrapText="1"/>
    </xf>
    <xf numFmtId="0" fontId="9" fillId="34" borderId="15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7" fillId="36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0" fillId="14" borderId="17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left" vertical="center" wrapText="1"/>
    </xf>
    <xf numFmtId="0" fontId="20" fillId="14" borderId="18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wrapText="1"/>
    </xf>
    <xf numFmtId="0" fontId="19" fillId="14" borderId="17" xfId="0" applyFont="1" applyFill="1" applyBorder="1" applyAlignment="1">
      <alignment horizontal="center" wrapText="1"/>
    </xf>
    <xf numFmtId="0" fontId="19" fillId="34" borderId="19" xfId="0" applyFont="1" applyFill="1" applyBorder="1" applyAlignment="1">
      <alignment horizontal="center"/>
    </xf>
    <xf numFmtId="0" fontId="21" fillId="14" borderId="14" xfId="0" applyFont="1" applyFill="1" applyBorder="1" applyAlignment="1">
      <alignment/>
    </xf>
    <xf numFmtId="167" fontId="21" fillId="37" borderId="20" xfId="0" applyNumberFormat="1" applyFont="1" applyFill="1" applyBorder="1" applyAlignment="1">
      <alignment horizontal="center"/>
    </xf>
    <xf numFmtId="167" fontId="22" fillId="37" borderId="21" xfId="0" applyNumberFormat="1" applyFont="1" applyFill="1" applyBorder="1" applyAlignment="1">
      <alignment horizontal="center"/>
    </xf>
    <xf numFmtId="167" fontId="19" fillId="37" borderId="22" xfId="0" applyNumberFormat="1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167" fontId="21" fillId="36" borderId="22" xfId="0" applyNumberFormat="1" applyFont="1" applyFill="1" applyBorder="1" applyAlignment="1">
      <alignment horizontal="center"/>
    </xf>
    <xf numFmtId="167" fontId="21" fillId="37" borderId="22" xfId="0" applyNumberFormat="1" applyFont="1" applyFill="1" applyBorder="1" applyAlignment="1">
      <alignment horizontal="center"/>
    </xf>
    <xf numFmtId="167" fontId="22" fillId="37" borderId="24" xfId="0" applyNumberFormat="1" applyFont="1" applyFill="1" applyBorder="1" applyAlignment="1">
      <alignment horizontal="center"/>
    </xf>
    <xf numFmtId="167" fontId="22" fillId="37" borderId="25" xfId="0" applyNumberFormat="1" applyFont="1" applyFill="1" applyBorder="1" applyAlignment="1">
      <alignment horizontal="center"/>
    </xf>
    <xf numFmtId="0" fontId="19" fillId="14" borderId="26" xfId="0" applyFont="1" applyFill="1" applyBorder="1" applyAlignment="1">
      <alignment horizontal="right"/>
    </xf>
    <xf numFmtId="168" fontId="19" fillId="36" borderId="27" xfId="0" applyNumberFormat="1" applyFont="1" applyFill="1" applyBorder="1" applyAlignment="1">
      <alignment horizontal="left" vertical="center" wrapText="1"/>
    </xf>
    <xf numFmtId="168" fontId="19" fillId="36" borderId="28" xfId="0" applyNumberFormat="1" applyFont="1" applyFill="1" applyBorder="1" applyAlignment="1">
      <alignment horizontal="left" vertical="center" wrapText="1"/>
    </xf>
    <xf numFmtId="168" fontId="23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wrapText="1"/>
    </xf>
    <xf numFmtId="0" fontId="24" fillId="38" borderId="18" xfId="0" applyFont="1" applyFill="1" applyBorder="1" applyAlignment="1">
      <alignment horizontal="center"/>
    </xf>
    <xf numFmtId="167" fontId="24" fillId="38" borderId="17" xfId="0" applyNumberFormat="1" applyFont="1" applyFill="1" applyBorder="1" applyAlignment="1">
      <alignment horizontal="center"/>
    </xf>
    <xf numFmtId="169" fontId="24" fillId="39" borderId="18" xfId="0" applyNumberFormat="1" applyFont="1" applyFill="1" applyBorder="1" applyAlignment="1">
      <alignment horizontal="center" wrapText="1"/>
    </xf>
    <xf numFmtId="0" fontId="19" fillId="14" borderId="29" xfId="0" applyFont="1" applyFill="1" applyBorder="1" applyAlignment="1">
      <alignment horizontal="right"/>
    </xf>
    <xf numFmtId="49" fontId="23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8" fontId="19" fillId="14" borderId="30" xfId="0" applyNumberFormat="1" applyFont="1" applyFill="1" applyBorder="1" applyAlignment="1">
      <alignment horizontal="right"/>
    </xf>
    <xf numFmtId="170" fontId="25" fillId="36" borderId="31" xfId="0" applyNumberFormat="1" applyFont="1" applyFill="1" applyBorder="1" applyAlignment="1">
      <alignment horizontal="center"/>
    </xf>
    <xf numFmtId="170" fontId="25" fillId="36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/>
    </xf>
    <xf numFmtId="167" fontId="28" fillId="0" borderId="0" xfId="0" applyNumberFormat="1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33" xfId="0" applyFont="1" applyBorder="1" applyAlignment="1">
      <alignment wrapText="1"/>
    </xf>
    <xf numFmtId="171" fontId="29" fillId="40" borderId="18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53" fillId="0" borderId="0" xfId="58" applyNumberFormat="1" applyFont="1" applyFill="1" applyBorder="1" applyAlignment="1" applyProtection="1">
      <alignment/>
      <protection locked="0"/>
    </xf>
    <xf numFmtId="164" fontId="53" fillId="0" borderId="0" xfId="58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 locked="0"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0" fontId="22" fillId="41" borderId="34" xfId="0" applyFont="1" applyFill="1" applyBorder="1" applyAlignment="1">
      <alignment horizontal="center"/>
    </xf>
    <xf numFmtId="0" fontId="22" fillId="41" borderId="35" xfId="0" applyFont="1" applyFill="1" applyBorder="1" applyAlignment="1">
      <alignment horizontal="center"/>
    </xf>
    <xf numFmtId="0" fontId="22" fillId="41" borderId="36" xfId="0" applyFont="1" applyFill="1" applyBorder="1" applyAlignment="1">
      <alignment horizontal="center"/>
    </xf>
    <xf numFmtId="167" fontId="18" fillId="41" borderId="20" xfId="0" applyNumberFormat="1" applyFont="1" applyFill="1" applyBorder="1" applyAlignment="1">
      <alignment horizontal="center"/>
    </xf>
    <xf numFmtId="167" fontId="18" fillId="41" borderId="22" xfId="0" applyNumberFormat="1" applyFont="1" applyFill="1" applyBorder="1" applyAlignment="1">
      <alignment horizontal="center"/>
    </xf>
    <xf numFmtId="167" fontId="25" fillId="42" borderId="37" xfId="0" applyNumberFormat="1" applyFont="1" applyFill="1" applyBorder="1" applyAlignment="1">
      <alignment horizontal="center"/>
    </xf>
    <xf numFmtId="167" fontId="25" fillId="42" borderId="38" xfId="0" applyNumberFormat="1" applyFont="1" applyFill="1" applyBorder="1" applyAlignment="1">
      <alignment horizontal="center"/>
    </xf>
    <xf numFmtId="168" fontId="18" fillId="10" borderId="15" xfId="0" applyNumberFormat="1" applyFont="1" applyFill="1" applyBorder="1" applyAlignment="1">
      <alignment horizontal="center"/>
    </xf>
    <xf numFmtId="168" fontId="18" fillId="10" borderId="39" xfId="0" applyNumberFormat="1" applyFont="1" applyFill="1" applyBorder="1" applyAlignment="1">
      <alignment horizontal="center"/>
    </xf>
    <xf numFmtId="1" fontId="18" fillId="10" borderId="39" xfId="0" applyNumberFormat="1" applyFont="1" applyFill="1" applyBorder="1" applyAlignment="1">
      <alignment horizontal="center"/>
    </xf>
    <xf numFmtId="168" fontId="18" fillId="10" borderId="40" xfId="0" applyNumberFormat="1" applyFont="1" applyFill="1" applyBorder="1" applyAlignment="1">
      <alignment horizontal="center"/>
    </xf>
    <xf numFmtId="168" fontId="18" fillId="10" borderId="14" xfId="0" applyNumberFormat="1" applyFont="1" applyFill="1" applyBorder="1" applyAlignment="1">
      <alignment horizontal="center"/>
    </xf>
    <xf numFmtId="1" fontId="18" fillId="10" borderId="14" xfId="0" applyNumberFormat="1" applyFont="1" applyFill="1" applyBorder="1" applyAlignment="1">
      <alignment horizontal="center"/>
    </xf>
    <xf numFmtId="168" fontId="18" fillId="10" borderId="41" xfId="0" applyNumberFormat="1" applyFont="1" applyFill="1" applyBorder="1" applyAlignment="1">
      <alignment horizontal="center"/>
    </xf>
    <xf numFmtId="0" fontId="63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4" xfId="0" applyFont="1" applyBorder="1" applyAlignment="1">
      <alignment wrapText="1"/>
    </xf>
    <xf numFmtId="172" fontId="19" fillId="36" borderId="27" xfId="0" applyNumberFormat="1" applyFont="1" applyFill="1" applyBorder="1" applyAlignment="1">
      <alignment horizontal="left" vertical="center" wrapText="1"/>
    </xf>
    <xf numFmtId="173" fontId="25" fillId="36" borderId="31" xfId="0" applyNumberFormat="1" applyFont="1" applyFill="1" applyBorder="1" applyAlignment="1">
      <alignment horizontal="center"/>
    </xf>
    <xf numFmtId="0" fontId="19" fillId="14" borderId="42" xfId="0" applyFont="1" applyFill="1" applyBorder="1" applyAlignment="1">
      <alignment horizontal="right"/>
    </xf>
    <xf numFmtId="168" fontId="19" fillId="36" borderId="43" xfId="0" applyNumberFormat="1" applyFont="1" applyFill="1" applyBorder="1" applyAlignment="1">
      <alignment horizontal="left" vertical="center" wrapText="1"/>
    </xf>
    <xf numFmtId="0" fontId="24" fillId="38" borderId="0" xfId="0" applyFont="1" applyFill="1" applyBorder="1" applyAlignment="1">
      <alignment horizontal="center"/>
    </xf>
    <xf numFmtId="167" fontId="24" fillId="38" borderId="0" xfId="0" applyNumberFormat="1" applyFont="1" applyFill="1" applyBorder="1" applyAlignment="1">
      <alignment horizontal="center"/>
    </xf>
    <xf numFmtId="169" fontId="24" fillId="39" borderId="0" xfId="0" applyNumberFormat="1" applyFont="1" applyFill="1" applyBorder="1" applyAlignment="1">
      <alignment horizontal="center" wrapText="1"/>
    </xf>
    <xf numFmtId="168" fontId="19" fillId="41" borderId="43" xfId="0" applyNumberFormat="1" applyFont="1" applyFill="1" applyBorder="1" applyAlignment="1">
      <alignment horizontal="left" vertical="center" wrapText="1"/>
    </xf>
    <xf numFmtId="0" fontId="19" fillId="0" borderId="44" xfId="0" applyFont="1" applyBorder="1" applyAlignment="1">
      <alignment/>
    </xf>
    <xf numFmtId="0" fontId="19" fillId="41" borderId="13" xfId="0" applyFont="1" applyFill="1" applyBorder="1" applyAlignment="1">
      <alignment horizontal="center"/>
    </xf>
    <xf numFmtId="0" fontId="69" fillId="0" borderId="14" xfId="0" applyFont="1" applyBorder="1" applyAlignment="1">
      <alignment wrapText="1"/>
    </xf>
    <xf numFmtId="0" fontId="0" fillId="41" borderId="14" xfId="0" applyFill="1" applyBorder="1" applyAlignment="1">
      <alignment wrapText="1"/>
    </xf>
    <xf numFmtId="0" fontId="0" fillId="0" borderId="14" xfId="0" applyBorder="1" applyAlignment="1">
      <alignment/>
    </xf>
    <xf numFmtId="0" fontId="19" fillId="0" borderId="14" xfId="0" applyFont="1" applyBorder="1" applyAlignment="1">
      <alignment wrapText="1"/>
    </xf>
    <xf numFmtId="167" fontId="70" fillId="0" borderId="14" xfId="0" applyNumberFormat="1" applyFont="1" applyBorder="1" applyAlignment="1">
      <alignment horizontal="center"/>
    </xf>
    <xf numFmtId="4" fontId="19" fillId="42" borderId="14" xfId="0" applyNumberFormat="1" applyFont="1" applyFill="1" applyBorder="1" applyAlignment="1">
      <alignment horizontal="left"/>
    </xf>
    <xf numFmtId="167" fontId="28" fillId="41" borderId="14" xfId="0" applyNumberFormat="1" applyFont="1" applyFill="1" applyBorder="1" applyAlignment="1">
      <alignment horizontal="center"/>
    </xf>
    <xf numFmtId="167" fontId="28" fillId="39" borderId="18" xfId="0" applyNumberFormat="1" applyFont="1" applyFill="1" applyBorder="1" applyAlignment="1">
      <alignment horizontal="center"/>
    </xf>
    <xf numFmtId="0" fontId="63" fillId="0" borderId="13" xfId="0" applyFont="1" applyBorder="1" applyAlignment="1">
      <alignment/>
    </xf>
    <xf numFmtId="0" fontId="0" fillId="0" borderId="0" xfId="0" applyAlignment="1">
      <alignment horizontal="center"/>
    </xf>
    <xf numFmtId="0" fontId="19" fillId="34" borderId="45" xfId="0" applyFont="1" applyFill="1" applyBorder="1" applyAlignment="1">
      <alignment horizontal="center" vertical="center"/>
    </xf>
    <xf numFmtId="0" fontId="62" fillId="33" borderId="46" xfId="0" applyFont="1" applyFill="1" applyBorder="1" applyAlignment="1">
      <alignment/>
    </xf>
    <xf numFmtId="0" fontId="62" fillId="33" borderId="47" xfId="0" applyFont="1" applyFill="1" applyBorder="1" applyAlignment="1">
      <alignment/>
    </xf>
    <xf numFmtId="0" fontId="62" fillId="33" borderId="46" xfId="0" applyFont="1" applyFill="1" applyBorder="1" applyAlignment="1">
      <alignment wrapText="1"/>
    </xf>
    <xf numFmtId="0" fontId="62" fillId="33" borderId="47" xfId="0" applyFont="1" applyFill="1" applyBorder="1" applyAlignment="1">
      <alignment wrapText="1"/>
    </xf>
    <xf numFmtId="0" fontId="62" fillId="33" borderId="48" xfId="0" applyFont="1" applyFill="1" applyBorder="1" applyAlignment="1">
      <alignment horizontal="center"/>
    </xf>
    <xf numFmtId="0" fontId="62" fillId="33" borderId="45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33" borderId="49" xfId="0" applyFont="1" applyFill="1" applyBorder="1" applyAlignment="1">
      <alignment horizontal="center"/>
    </xf>
    <xf numFmtId="0" fontId="62" fillId="33" borderId="5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3" fillId="0" borderId="46" xfId="0" applyFont="1" applyBorder="1" applyAlignment="1">
      <alignment/>
    </xf>
    <xf numFmtId="0" fontId="63" fillId="0" borderId="13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4" fillId="0" borderId="46" xfId="0" applyFont="1" applyBorder="1" applyAlignment="1">
      <alignment/>
    </xf>
    <xf numFmtId="0" fontId="64" fillId="0" borderId="13" xfId="0" applyFont="1" applyBorder="1" applyAlignment="1">
      <alignment/>
    </xf>
    <xf numFmtId="0" fontId="62" fillId="43" borderId="17" xfId="0" applyFont="1" applyFill="1" applyBorder="1" applyAlignment="1">
      <alignment horizontal="center"/>
    </xf>
    <xf numFmtId="0" fontId="62" fillId="43" borderId="51" xfId="0" applyFont="1" applyFill="1" applyBorder="1" applyAlignment="1">
      <alignment horizontal="center"/>
    </xf>
    <xf numFmtId="0" fontId="62" fillId="43" borderId="52" xfId="0" applyFont="1" applyFill="1" applyBorder="1" applyAlignment="1">
      <alignment horizontal="center"/>
    </xf>
    <xf numFmtId="0" fontId="71" fillId="0" borderId="0" xfId="0" applyFont="1" applyAlignment="1">
      <alignment wrapText="1"/>
    </xf>
    <xf numFmtId="0" fontId="66" fillId="34" borderId="34" xfId="0" applyFont="1" applyFill="1" applyBorder="1" applyAlignment="1">
      <alignment wrapText="1"/>
    </xf>
    <xf numFmtId="0" fontId="14" fillId="9" borderId="34" xfId="0" applyFont="1" applyFill="1" applyBorder="1" applyAlignment="1">
      <alignment wrapText="1"/>
    </xf>
    <xf numFmtId="0" fontId="11" fillId="9" borderId="34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2">
      <selection activeCell="G25" sqref="G25"/>
    </sheetView>
  </sheetViews>
  <sheetFormatPr defaultColWidth="26.00390625" defaultRowHeight="15"/>
  <cols>
    <col min="1" max="1" width="7.7109375" style="11" customWidth="1"/>
    <col min="2" max="2" width="41.00390625" style="11" customWidth="1"/>
    <col min="3" max="3" width="19.7109375" style="11" customWidth="1"/>
    <col min="4" max="4" width="20.8515625" style="11" customWidth="1"/>
    <col min="5" max="5" width="13.7109375" style="11" customWidth="1"/>
    <col min="6" max="6" width="16.8515625" style="11" customWidth="1"/>
    <col min="7" max="7" width="17.140625" style="11" customWidth="1"/>
    <col min="8" max="8" width="19.57421875" style="11" customWidth="1"/>
    <col min="9" max="9" width="16.00390625" style="11" customWidth="1"/>
    <col min="10" max="10" width="18.421875" style="11" customWidth="1"/>
    <col min="11" max="11" width="21.57421875" style="11" customWidth="1"/>
    <col min="12" max="12" width="15.421875" style="11" customWidth="1"/>
    <col min="13" max="13" width="19.421875" style="11" customWidth="1"/>
    <col min="14" max="14" width="19.00390625" style="11" customWidth="1"/>
    <col min="15" max="15" width="21.00390625" style="11" customWidth="1"/>
    <col min="16" max="16384" width="26.00390625" style="11" customWidth="1"/>
  </cols>
  <sheetData>
    <row r="1" spans="2:9" ht="15.75" hidden="1">
      <c r="B1" s="53" t="s">
        <v>99</v>
      </c>
      <c r="C1" s="143" t="s">
        <v>100</v>
      </c>
      <c r="D1" s="143"/>
      <c r="E1" s="143"/>
      <c r="F1" s="143"/>
      <c r="G1" s="143"/>
      <c r="H1" s="54"/>
      <c r="I1" s="55" t="e">
        <f>#REF!</f>
        <v>#REF!</v>
      </c>
    </row>
    <row r="2" spans="1:16" ht="37.5" customHeight="1" thickBot="1">
      <c r="A2" s="56"/>
      <c r="B2" s="144" t="s">
        <v>129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36.5" customHeight="1" thickBot="1">
      <c r="A3" s="56"/>
      <c r="B3" s="57" t="s">
        <v>101</v>
      </c>
      <c r="C3" s="58" t="s">
        <v>102</v>
      </c>
      <c r="D3" s="58" t="s">
        <v>103</v>
      </c>
      <c r="E3" s="58" t="s">
        <v>133</v>
      </c>
      <c r="F3" s="58" t="s">
        <v>134</v>
      </c>
      <c r="G3" s="58" t="s">
        <v>104</v>
      </c>
      <c r="H3" s="58" t="s">
        <v>152</v>
      </c>
      <c r="I3" s="58" t="s">
        <v>105</v>
      </c>
      <c r="J3" s="58" t="s">
        <v>106</v>
      </c>
      <c r="K3" s="59" t="s">
        <v>107</v>
      </c>
      <c r="L3" s="58" t="s">
        <v>108</v>
      </c>
      <c r="M3" s="60" t="s">
        <v>109</v>
      </c>
      <c r="N3" s="61" t="s">
        <v>110</v>
      </c>
      <c r="O3" s="62" t="s">
        <v>111</v>
      </c>
      <c r="P3" s="62" t="s">
        <v>112</v>
      </c>
    </row>
    <row r="4" spans="1:16" ht="18">
      <c r="A4" s="63">
        <v>1</v>
      </c>
      <c r="B4" s="64" t="s">
        <v>113</v>
      </c>
      <c r="C4" s="112">
        <v>8</v>
      </c>
      <c r="D4" s="113"/>
      <c r="E4" s="113"/>
      <c r="F4" s="113"/>
      <c r="G4" s="114">
        <v>1</v>
      </c>
      <c r="H4" s="113">
        <v>50</v>
      </c>
      <c r="I4" s="114">
        <v>1</v>
      </c>
      <c r="J4" s="115">
        <v>2</v>
      </c>
      <c r="K4" s="69">
        <f>(C4*C$18)+(D4*D$18)+(E4*E$18)+(G4*G$18)+(H4*H$18)+(I4*I$18)+(J4*J$18)+(F4*F$18)</f>
        <v>0.27176673684210534</v>
      </c>
      <c r="L4" s="108">
        <v>1</v>
      </c>
      <c r="M4" s="65">
        <f>L4-K4</f>
        <v>0.7282332631578947</v>
      </c>
      <c r="N4" s="105">
        <v>2</v>
      </c>
      <c r="O4" s="66">
        <f>N4*M4</f>
        <v>1.4564665263157894</v>
      </c>
      <c r="P4" s="67">
        <f>O4*30</f>
        <v>43.69399578947368</v>
      </c>
    </row>
    <row r="5" spans="1:16" ht="18">
      <c r="A5" s="68">
        <v>2</v>
      </c>
      <c r="B5" s="64" t="s">
        <v>135</v>
      </c>
      <c r="C5" s="112">
        <v>8</v>
      </c>
      <c r="D5" s="116"/>
      <c r="E5" s="116"/>
      <c r="F5" s="116"/>
      <c r="G5" s="117">
        <v>1</v>
      </c>
      <c r="H5" s="116">
        <v>170</v>
      </c>
      <c r="I5" s="117">
        <v>1</v>
      </c>
      <c r="J5" s="118">
        <v>2</v>
      </c>
      <c r="K5" s="69">
        <f aca="true" t="shared" si="0" ref="K5:K14">(C5*C$18)+(D5*D$18)+(E5*E$18)+(G5*G$18)+(H5*H$18)+(I5*I$18)+(J5*J$18)+(F5*F$18)</f>
        <v>0.29071410526315794</v>
      </c>
      <c r="L5" s="109">
        <v>1</v>
      </c>
      <c r="M5" s="70">
        <f aca="true" t="shared" si="1" ref="M5:M13">L5-K5</f>
        <v>0.7092858947368421</v>
      </c>
      <c r="N5" s="106">
        <v>8</v>
      </c>
      <c r="O5" s="71">
        <f aca="true" t="shared" si="2" ref="O5:O14">N5*M5</f>
        <v>5.674287157894737</v>
      </c>
      <c r="P5" s="67">
        <f aca="true" t="shared" si="3" ref="P5:P14">O5*30</f>
        <v>170.2286147368421</v>
      </c>
    </row>
    <row r="6" spans="1:16" ht="18">
      <c r="A6" s="68">
        <v>3</v>
      </c>
      <c r="B6" s="64" t="s">
        <v>114</v>
      </c>
      <c r="C6" s="112">
        <v>8</v>
      </c>
      <c r="D6" s="116"/>
      <c r="E6" s="116">
        <v>200</v>
      </c>
      <c r="F6" s="116"/>
      <c r="G6" s="117">
        <v>1</v>
      </c>
      <c r="H6" s="116">
        <v>100</v>
      </c>
      <c r="I6" s="117">
        <v>1</v>
      </c>
      <c r="J6" s="118">
        <v>2</v>
      </c>
      <c r="K6" s="69">
        <f t="shared" si="0"/>
        <v>0.43966147368421055</v>
      </c>
      <c r="L6" s="109">
        <v>0</v>
      </c>
      <c r="M6" s="70">
        <f t="shared" si="1"/>
        <v>-0.43966147368421055</v>
      </c>
      <c r="N6" s="106">
        <v>0</v>
      </c>
      <c r="O6" s="71">
        <f t="shared" si="2"/>
        <v>0</v>
      </c>
      <c r="P6" s="67">
        <f t="shared" si="3"/>
        <v>0</v>
      </c>
    </row>
    <row r="7" spans="1:16" ht="18">
      <c r="A7" s="68">
        <v>4</v>
      </c>
      <c r="B7" s="64" t="s">
        <v>115</v>
      </c>
      <c r="C7" s="112">
        <v>8</v>
      </c>
      <c r="D7" s="116"/>
      <c r="E7" s="116">
        <v>150</v>
      </c>
      <c r="F7" s="116"/>
      <c r="G7" s="117">
        <v>1</v>
      </c>
      <c r="H7" s="116">
        <v>50</v>
      </c>
      <c r="I7" s="117">
        <v>1</v>
      </c>
      <c r="J7" s="118">
        <v>2</v>
      </c>
      <c r="K7" s="69">
        <f t="shared" si="0"/>
        <v>0.39176673684210533</v>
      </c>
      <c r="L7" s="109">
        <v>0</v>
      </c>
      <c r="M7" s="70">
        <f t="shared" si="1"/>
        <v>-0.39176673684210533</v>
      </c>
      <c r="N7" s="106">
        <v>0</v>
      </c>
      <c r="O7" s="71">
        <f t="shared" si="2"/>
        <v>0</v>
      </c>
      <c r="P7" s="67">
        <f t="shared" si="3"/>
        <v>0</v>
      </c>
    </row>
    <row r="8" spans="1:16" ht="18">
      <c r="A8" s="68">
        <v>5</v>
      </c>
      <c r="B8" s="64" t="s">
        <v>116</v>
      </c>
      <c r="C8" s="112">
        <v>8</v>
      </c>
      <c r="D8" s="116">
        <v>8</v>
      </c>
      <c r="E8" s="116">
        <v>50</v>
      </c>
      <c r="F8" s="116"/>
      <c r="G8" s="117">
        <v>1</v>
      </c>
      <c r="H8" s="116">
        <v>100</v>
      </c>
      <c r="I8" s="117">
        <v>1</v>
      </c>
      <c r="J8" s="118">
        <v>2</v>
      </c>
      <c r="K8" s="69">
        <f t="shared" si="0"/>
        <v>0.4156614736842105</v>
      </c>
      <c r="L8" s="109">
        <v>1.5</v>
      </c>
      <c r="M8" s="70">
        <f t="shared" si="1"/>
        <v>1.0843385263157894</v>
      </c>
      <c r="N8" s="106">
        <v>0</v>
      </c>
      <c r="O8" s="71">
        <f t="shared" si="2"/>
        <v>0</v>
      </c>
      <c r="P8" s="67">
        <f t="shared" si="3"/>
        <v>0</v>
      </c>
    </row>
    <row r="9" spans="1:16" ht="18">
      <c r="A9" s="68">
        <v>6</v>
      </c>
      <c r="B9" s="64" t="s">
        <v>137</v>
      </c>
      <c r="C9" s="112">
        <v>8</v>
      </c>
      <c r="D9" s="116"/>
      <c r="E9" s="116"/>
      <c r="F9" s="116">
        <v>8</v>
      </c>
      <c r="G9" s="117">
        <v>1</v>
      </c>
      <c r="H9" s="116">
        <v>170</v>
      </c>
      <c r="I9" s="117">
        <v>1</v>
      </c>
      <c r="J9" s="118">
        <v>2</v>
      </c>
      <c r="K9" s="69">
        <f t="shared" si="0"/>
        <v>0.37193010526315795</v>
      </c>
      <c r="L9" s="109">
        <v>1.2</v>
      </c>
      <c r="M9" s="70">
        <f t="shared" si="1"/>
        <v>0.828069894736842</v>
      </c>
      <c r="N9" s="107">
        <v>5</v>
      </c>
      <c r="O9" s="72">
        <f t="shared" si="2"/>
        <v>4.14034947368421</v>
      </c>
      <c r="P9" s="67">
        <f t="shared" si="3"/>
        <v>124.21048421052629</v>
      </c>
    </row>
    <row r="10" spans="1:16" ht="18">
      <c r="A10" s="68">
        <v>7</v>
      </c>
      <c r="B10" s="64" t="s">
        <v>139</v>
      </c>
      <c r="C10" s="112">
        <v>8</v>
      </c>
      <c r="D10" s="116"/>
      <c r="E10" s="116"/>
      <c r="F10" s="116">
        <v>4</v>
      </c>
      <c r="G10" s="117">
        <v>1</v>
      </c>
      <c r="H10" s="116">
        <v>170</v>
      </c>
      <c r="I10" s="117">
        <v>1</v>
      </c>
      <c r="J10" s="118">
        <v>2</v>
      </c>
      <c r="K10" s="69">
        <f t="shared" si="0"/>
        <v>0.331322105263158</v>
      </c>
      <c r="L10" s="109">
        <v>1.2</v>
      </c>
      <c r="M10" s="70">
        <f t="shared" si="1"/>
        <v>0.868677894736842</v>
      </c>
      <c r="N10" s="107">
        <v>3</v>
      </c>
      <c r="O10" s="72">
        <f t="shared" si="2"/>
        <v>2.606033684210526</v>
      </c>
      <c r="P10" s="67">
        <f t="shared" si="3"/>
        <v>78.18101052631579</v>
      </c>
    </row>
    <row r="11" spans="1:16" ht="18">
      <c r="A11" s="68">
        <v>8</v>
      </c>
      <c r="B11" s="64" t="s">
        <v>142</v>
      </c>
      <c r="C11" s="112">
        <v>8</v>
      </c>
      <c r="D11" s="116">
        <v>4</v>
      </c>
      <c r="E11" s="116"/>
      <c r="F11" s="116">
        <v>6</v>
      </c>
      <c r="G11" s="117">
        <v>1</v>
      </c>
      <c r="H11" s="116">
        <v>170</v>
      </c>
      <c r="I11" s="117">
        <v>1</v>
      </c>
      <c r="J11" s="118">
        <v>2</v>
      </c>
      <c r="K11" s="69">
        <f t="shared" si="0"/>
        <v>0.39962610526315795</v>
      </c>
      <c r="L11" s="109">
        <v>1.2</v>
      </c>
      <c r="M11" s="70">
        <f t="shared" si="1"/>
        <v>0.800373894736842</v>
      </c>
      <c r="N11" s="107">
        <v>2</v>
      </c>
      <c r="O11" s="72">
        <f t="shared" si="2"/>
        <v>1.600747789473684</v>
      </c>
      <c r="P11" s="67">
        <f t="shared" si="3"/>
        <v>48.02243368421052</v>
      </c>
    </row>
    <row r="12" spans="1:16" ht="18">
      <c r="A12" s="68">
        <v>9</v>
      </c>
      <c r="B12" s="64" t="s">
        <v>140</v>
      </c>
      <c r="C12" s="112">
        <v>8</v>
      </c>
      <c r="D12" s="116">
        <v>7.3</v>
      </c>
      <c r="E12" s="116"/>
      <c r="F12" s="116">
        <v>2</v>
      </c>
      <c r="G12" s="117">
        <v>1</v>
      </c>
      <c r="H12" s="116">
        <v>170</v>
      </c>
      <c r="I12" s="117">
        <v>1</v>
      </c>
      <c r="J12" s="118">
        <v>2</v>
      </c>
      <c r="K12" s="69">
        <f t="shared" si="0"/>
        <v>0.3986181052631579</v>
      </c>
      <c r="L12" s="109">
        <v>1.5</v>
      </c>
      <c r="M12" s="70">
        <f t="shared" si="1"/>
        <v>1.1013818947368421</v>
      </c>
      <c r="N12" s="107">
        <v>2</v>
      </c>
      <c r="O12" s="72">
        <f t="shared" si="2"/>
        <v>2.2027637894736842</v>
      </c>
      <c r="P12" s="67">
        <f t="shared" si="3"/>
        <v>66.08291368421052</v>
      </c>
    </row>
    <row r="13" spans="1:16" ht="18">
      <c r="A13" s="68">
        <v>10</v>
      </c>
      <c r="B13" s="64" t="s">
        <v>141</v>
      </c>
      <c r="C13" s="112">
        <v>8</v>
      </c>
      <c r="D13" s="116"/>
      <c r="E13" s="116"/>
      <c r="F13" s="116">
        <v>9.2</v>
      </c>
      <c r="G13" s="117">
        <v>1</v>
      </c>
      <c r="H13" s="116">
        <v>170</v>
      </c>
      <c r="I13" s="117">
        <v>1</v>
      </c>
      <c r="J13" s="118">
        <v>2</v>
      </c>
      <c r="K13" s="69">
        <f t="shared" si="0"/>
        <v>0.38411250526315793</v>
      </c>
      <c r="L13" s="109">
        <v>1.5</v>
      </c>
      <c r="M13" s="70">
        <f t="shared" si="1"/>
        <v>1.115887494736842</v>
      </c>
      <c r="N13" s="107">
        <v>6</v>
      </c>
      <c r="O13" s="72"/>
      <c r="P13" s="67"/>
    </row>
    <row r="14" spans="1:16" ht="18.75" thickBot="1">
      <c r="A14" s="68">
        <v>11</v>
      </c>
      <c r="B14" s="64" t="s">
        <v>117</v>
      </c>
      <c r="C14" s="116"/>
      <c r="D14" s="116">
        <v>20</v>
      </c>
      <c r="E14" s="116">
        <v>0</v>
      </c>
      <c r="F14" s="116"/>
      <c r="G14" s="117">
        <v>1</v>
      </c>
      <c r="H14" s="116">
        <v>170</v>
      </c>
      <c r="I14" s="117">
        <v>1</v>
      </c>
      <c r="J14" s="118"/>
      <c r="K14" s="69">
        <f t="shared" si="0"/>
        <v>0.3268421052631579</v>
      </c>
      <c r="L14" s="109">
        <v>1.5</v>
      </c>
      <c r="M14" s="70">
        <f>L14-K14</f>
        <v>1.1731578947368422</v>
      </c>
      <c r="N14" s="107">
        <v>5</v>
      </c>
      <c r="O14" s="72">
        <f t="shared" si="2"/>
        <v>5.865789473684211</v>
      </c>
      <c r="P14" s="67">
        <f t="shared" si="3"/>
        <v>175.97368421052633</v>
      </c>
    </row>
    <row r="15" spans="1:16" ht="89.25" customHeight="1" thickBot="1" thickTop="1">
      <c r="A15" s="56"/>
      <c r="B15" s="73" t="s">
        <v>118</v>
      </c>
      <c r="C15" s="74" t="s">
        <v>131</v>
      </c>
      <c r="D15" s="74" t="s">
        <v>132</v>
      </c>
      <c r="E15" s="74" t="s">
        <v>119</v>
      </c>
      <c r="F15" s="74" t="s">
        <v>136</v>
      </c>
      <c r="G15" s="74" t="s">
        <v>120</v>
      </c>
      <c r="H15" s="124" t="s">
        <v>153</v>
      </c>
      <c r="I15" s="74" t="s">
        <v>121</v>
      </c>
      <c r="J15" s="75" t="s">
        <v>122</v>
      </c>
      <c r="K15" s="76"/>
      <c r="L15" s="77"/>
      <c r="M15" s="78"/>
      <c r="N15" s="79">
        <f>SUM(N4:N14)</f>
        <v>33</v>
      </c>
      <c r="O15" s="80">
        <f>SUM(O4:O14)</f>
        <v>23.54643789473684</v>
      </c>
      <c r="P15" s="81">
        <f>O15*30</f>
        <v>706.3931368421052</v>
      </c>
    </row>
    <row r="16" spans="1:16" ht="89.25" customHeight="1">
      <c r="A16" s="56"/>
      <c r="B16" s="126"/>
      <c r="C16" s="131" t="s">
        <v>44</v>
      </c>
      <c r="D16" s="131" t="s">
        <v>66</v>
      </c>
      <c r="E16" s="127"/>
      <c r="F16" s="131" t="s">
        <v>59</v>
      </c>
      <c r="G16" s="127"/>
      <c r="H16" s="127"/>
      <c r="I16" s="127"/>
      <c r="J16" s="127"/>
      <c r="K16" s="76"/>
      <c r="L16" s="77"/>
      <c r="M16" s="78"/>
      <c r="N16" s="128"/>
      <c r="O16" s="129"/>
      <c r="P16" s="130"/>
    </row>
    <row r="17" spans="1:15" ht="21" customHeight="1">
      <c r="A17" s="56"/>
      <c r="B17" s="82" t="s">
        <v>123</v>
      </c>
      <c r="C17" s="110">
        <f>IF(C16='Цены на ингредиенты'!B8,'Цены на ингредиенты'!F8,IF(C16='Цены на ингредиенты'!B9,'Цены на ингредиенты'!F9,IF(C16='Цены на ингредиенты'!B4,'Цены на ингредиенты'!F4,IF(C16='Цены на ингредиенты'!B5,'Цены на ингредиенты'!F5,IF(C16='Цены на ингредиенты'!B6,'Цены на ингредиенты'!F6,IF(C16='Цены на ингредиенты'!B7,'Цены на ингредиенты'!F7,IF(C16='Цены на ингредиенты'!B10,'Цены на ингредиенты'!F10,IF(C16='Цены на ингредиенты'!B11,'Цены на ингредиенты'!F11,))))))))</f>
        <v>24.984</v>
      </c>
      <c r="D17" s="110">
        <f>IF(D16='Цены на ингредиенты'!B22,'Цены на ингредиенты'!F22,IF(D16='Цены на ингредиенты'!B23,'Цены на ингредиенты'!F23,IF(D16='Цены на ингредиенты'!B24,'Цены на ингредиенты'!F24,IF(D16='Цены на ингредиенты'!B25,'Цены на ингредиенты'!F25,IF(D16='Цены на ингредиенты'!B26,'Цены на ингредиенты'!F26,)))))</f>
        <v>12</v>
      </c>
      <c r="E17" s="110">
        <v>0.8</v>
      </c>
      <c r="F17" s="110">
        <f>IF(F16='Цены на ингредиенты'!B19,'Цены на ингредиенты'!F19,IF(F16='Цены на ингредиенты'!B20,'Цены на ингредиенты'!F20,))</f>
        <v>10.152000000000001</v>
      </c>
      <c r="G17" s="110">
        <v>5</v>
      </c>
      <c r="H17" s="110">
        <v>3</v>
      </c>
      <c r="I17" s="110">
        <v>1</v>
      </c>
      <c r="J17" s="111">
        <v>2</v>
      </c>
      <c r="K17" s="76"/>
      <c r="L17" s="77"/>
      <c r="M17" s="83"/>
      <c r="N17" s="56"/>
      <c r="O17" s="84"/>
    </row>
    <row r="18" spans="1:14" ht="21" customHeight="1" thickBot="1">
      <c r="A18" s="56"/>
      <c r="B18" s="85" t="s">
        <v>124</v>
      </c>
      <c r="C18" s="86">
        <f>C17/1000</f>
        <v>0.024984000000000003</v>
      </c>
      <c r="D18" s="86">
        <f>D17/1000</f>
        <v>0.012</v>
      </c>
      <c r="E18" s="86">
        <f>E17/1000</f>
        <v>0.0008</v>
      </c>
      <c r="F18" s="86">
        <f>F17/1000</f>
        <v>0.010152000000000001</v>
      </c>
      <c r="G18" s="86">
        <f>G17/100</f>
        <v>0.05</v>
      </c>
      <c r="H18" s="125">
        <f>H17/19000</f>
        <v>0.00015789473684210527</v>
      </c>
      <c r="I18" s="86">
        <f>I17/100</f>
        <v>0.01</v>
      </c>
      <c r="J18" s="87">
        <f>J17/1000</f>
        <v>0.002</v>
      </c>
      <c r="K18" s="76"/>
      <c r="L18" s="77"/>
      <c r="M18" s="76"/>
      <c r="N18" s="56"/>
    </row>
    <row r="19" spans="1:14" ht="13.5" customHeight="1" thickTop="1">
      <c r="A19" s="56"/>
      <c r="B19" s="88"/>
      <c r="C19" s="77"/>
      <c r="D19" s="77"/>
      <c r="E19" s="77"/>
      <c r="F19" s="77"/>
      <c r="G19" s="77"/>
      <c r="H19" s="77"/>
      <c r="I19" s="77"/>
      <c r="J19" s="77"/>
      <c r="K19" s="76"/>
      <c r="L19" s="77"/>
      <c r="M19" s="76"/>
      <c r="N19" s="56"/>
    </row>
    <row r="20" spans="1:18" ht="18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 t="s">
        <v>125</v>
      </c>
      <c r="N20" s="56"/>
      <c r="Q20" s="89"/>
      <c r="R20" s="12"/>
    </row>
    <row r="21" spans="2:18" ht="43.5" customHeight="1">
      <c r="B21" s="134" t="s">
        <v>154</v>
      </c>
      <c r="C21" s="135" t="s">
        <v>162</v>
      </c>
      <c r="D21" s="136" t="s">
        <v>155</v>
      </c>
      <c r="E21" s="136" t="s">
        <v>138</v>
      </c>
      <c r="Q21" s="89"/>
      <c r="R21" s="12"/>
    </row>
    <row r="22" spans="2:18" ht="66.75" customHeight="1">
      <c r="B22" s="137" t="s">
        <v>130</v>
      </c>
      <c r="C22" s="138">
        <f>E22*D22</f>
        <v>8683.68</v>
      </c>
      <c r="D22" s="139">
        <f>#VALUE!</f>
        <v>3792</v>
      </c>
      <c r="E22" s="140">
        <v>2.29</v>
      </c>
      <c r="F22" s="90"/>
      <c r="Q22" s="89"/>
      <c r="R22" s="12"/>
    </row>
    <row r="23" spans="2:18" ht="18.75" customHeight="1" thickBot="1">
      <c r="B23" s="132" t="s">
        <v>126</v>
      </c>
      <c r="C23" s="133">
        <v>30</v>
      </c>
      <c r="Q23" s="12"/>
      <c r="R23" s="12"/>
    </row>
    <row r="24" spans="2:3" ht="21" customHeight="1" thickBot="1">
      <c r="B24" s="91" t="s">
        <v>127</v>
      </c>
      <c r="C24" s="141">
        <f>C23*O15</f>
        <v>706.3931368421052</v>
      </c>
    </row>
    <row r="25" spans="2:3" ht="54" customHeight="1" thickBot="1">
      <c r="B25" s="92" t="s">
        <v>128</v>
      </c>
      <c r="C25" s="93">
        <f>C22/C24</f>
        <v>12.2929846668952</v>
      </c>
    </row>
    <row r="26" spans="2:3" ht="13.5" customHeight="1">
      <c r="B26" s="94"/>
      <c r="C26" s="94"/>
    </row>
    <row r="27" spans="2:6" ht="16.5" customHeight="1">
      <c r="B27" s="95"/>
      <c r="C27" s="95"/>
      <c r="D27" s="97"/>
      <c r="E27" s="97"/>
      <c r="F27" s="97"/>
    </row>
    <row r="28" spans="2:6" ht="21" customHeight="1">
      <c r="B28" s="96"/>
      <c r="C28" s="98"/>
      <c r="D28" s="96"/>
      <c r="E28" s="96"/>
      <c r="F28" s="96"/>
    </row>
    <row r="29" spans="2:6" ht="13.5" customHeight="1">
      <c r="B29" s="96"/>
      <c r="C29" s="99"/>
      <c r="D29" s="96"/>
      <c r="E29" s="96"/>
      <c r="F29" s="96"/>
    </row>
    <row r="30" spans="2:6" ht="13.5" customHeight="1">
      <c r="B30" s="96"/>
      <c r="C30" s="100"/>
      <c r="D30" s="100"/>
      <c r="E30" s="100"/>
      <c r="F30" s="100"/>
    </row>
    <row r="31" spans="2:6" ht="13.5" customHeight="1">
      <c r="B31" s="96"/>
      <c r="C31" s="99"/>
      <c r="D31" s="99"/>
      <c r="E31" s="99"/>
      <c r="F31" s="99"/>
    </row>
    <row r="32" spans="2:6" ht="13.5" customHeight="1">
      <c r="B32" s="96"/>
      <c r="C32" s="99"/>
      <c r="D32" s="99"/>
      <c r="E32" s="99"/>
      <c r="F32" s="99"/>
    </row>
    <row r="33" spans="2:6" ht="15">
      <c r="B33" s="97"/>
      <c r="C33" s="101"/>
      <c r="D33" s="101"/>
      <c r="E33" s="101"/>
      <c r="F33" s="101"/>
    </row>
    <row r="34" spans="2:6" ht="15">
      <c r="B34" s="96"/>
      <c r="C34" s="102"/>
      <c r="D34" s="101"/>
      <c r="E34" s="101"/>
      <c r="F34" s="101"/>
    </row>
    <row r="35" spans="2:6" ht="15">
      <c r="B35" s="97"/>
      <c r="C35" s="101"/>
      <c r="D35" s="101"/>
      <c r="E35" s="101"/>
      <c r="F35" s="101"/>
    </row>
    <row r="36" spans="2:6" ht="15">
      <c r="B36" s="96"/>
      <c r="C36" s="99"/>
      <c r="D36" s="103"/>
      <c r="E36" s="103"/>
      <c r="F36" s="103"/>
    </row>
    <row r="37" spans="2:6" ht="15">
      <c r="B37" s="96"/>
      <c r="C37" s="99"/>
      <c r="D37" s="103"/>
      <c r="E37" s="103"/>
      <c r="F37" s="103"/>
    </row>
    <row r="38" spans="2:6" ht="15">
      <c r="B38" s="96"/>
      <c r="C38" s="104"/>
      <c r="D38" s="104"/>
      <c r="E38" s="104"/>
      <c r="F38" s="104"/>
    </row>
    <row r="39" spans="2:6" ht="15">
      <c r="B39" s="96"/>
      <c r="C39" s="99"/>
      <c r="D39" s="99"/>
      <c r="E39" s="99"/>
      <c r="F39" s="99"/>
    </row>
    <row r="40" spans="2:6" ht="15">
      <c r="B40" s="96"/>
      <c r="C40" s="99"/>
      <c r="D40" s="99"/>
      <c r="E40" s="99"/>
      <c r="F40" s="99"/>
    </row>
  </sheetData>
  <sheetProtection selectLockedCells="1" selectUnlockedCells="1"/>
  <mergeCells count="2">
    <mergeCell ref="C1:G1"/>
    <mergeCell ref="B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50.00390625" style="0" customWidth="1"/>
    <col min="2" max="2" width="16.28125" style="0" customWidth="1"/>
    <col min="3" max="3" width="17.7109375" style="0" customWidth="1"/>
  </cols>
  <sheetData>
    <row r="1" spans="1:3" ht="15">
      <c r="A1" s="145" t="s">
        <v>0</v>
      </c>
      <c r="B1" s="1" t="s">
        <v>1</v>
      </c>
      <c r="C1" s="147" t="s">
        <v>29</v>
      </c>
    </row>
    <row r="2" spans="1:3" ht="15">
      <c r="A2" s="146"/>
      <c r="B2" s="2"/>
      <c r="C2" s="148"/>
    </row>
    <row r="3" spans="1:3" ht="15.75" thickBot="1">
      <c r="A3" s="149" t="s">
        <v>2</v>
      </c>
      <c r="B3" s="150"/>
      <c r="C3" s="151"/>
    </row>
    <row r="4" spans="1:3" ht="15.75" thickBot="1">
      <c r="A4" s="142" t="s">
        <v>157</v>
      </c>
      <c r="B4" s="9">
        <v>2040</v>
      </c>
      <c r="C4" s="6">
        <f>B4*1.2</f>
        <v>2448</v>
      </c>
    </row>
    <row r="5" spans="1:3" ht="15.75" thickBot="1">
      <c r="A5" s="142" t="s">
        <v>158</v>
      </c>
      <c r="B5" s="9">
        <v>2100</v>
      </c>
      <c r="C5" s="6">
        <f>B5*1.2</f>
        <v>2520</v>
      </c>
    </row>
    <row r="6" spans="1:3" ht="15.75" thickBot="1">
      <c r="A6" s="142" t="s">
        <v>160</v>
      </c>
      <c r="B6" s="9">
        <v>3000</v>
      </c>
      <c r="C6" s="6">
        <f aca="true" t="shared" si="0" ref="C6:C14">B6*1.2</f>
        <v>3600</v>
      </c>
    </row>
    <row r="7" spans="1:3" ht="15.75" thickBot="1">
      <c r="A7" s="142" t="s">
        <v>159</v>
      </c>
      <c r="B7" s="9">
        <v>3000</v>
      </c>
      <c r="C7" s="6">
        <f t="shared" si="0"/>
        <v>3600</v>
      </c>
    </row>
    <row r="8" spans="1:3" ht="15.75" thickBot="1">
      <c r="A8" s="142" t="s">
        <v>161</v>
      </c>
      <c r="B8" s="9">
        <v>2900</v>
      </c>
      <c r="C8" s="6">
        <f t="shared" si="0"/>
        <v>3480</v>
      </c>
    </row>
    <row r="9" spans="1:3" ht="15.75" thickBot="1">
      <c r="A9" s="142" t="s">
        <v>162</v>
      </c>
      <c r="B9" s="9">
        <v>3160</v>
      </c>
      <c r="C9" s="6">
        <f t="shared" si="0"/>
        <v>3792</v>
      </c>
    </row>
    <row r="10" spans="1:3" s="11" customFormat="1" ht="15.75" thickBot="1">
      <c r="A10" s="142" t="s">
        <v>156</v>
      </c>
      <c r="B10" s="9">
        <v>3580</v>
      </c>
      <c r="C10" s="6">
        <f t="shared" si="0"/>
        <v>4296</v>
      </c>
    </row>
    <row r="11" spans="1:3" ht="15.75" thickBot="1">
      <c r="A11" s="5" t="s">
        <v>3</v>
      </c>
      <c r="B11" s="9">
        <v>3580</v>
      </c>
      <c r="C11" s="6">
        <f t="shared" si="0"/>
        <v>4296</v>
      </c>
    </row>
    <row r="12" spans="1:3" ht="15.75" thickBot="1">
      <c r="A12" s="142" t="s">
        <v>163</v>
      </c>
      <c r="B12" s="9">
        <v>4420</v>
      </c>
      <c r="C12" s="6">
        <f t="shared" si="0"/>
        <v>5304</v>
      </c>
    </row>
    <row r="13" spans="1:3" ht="15.75" thickBot="1">
      <c r="A13" s="142" t="s">
        <v>164</v>
      </c>
      <c r="B13" s="9">
        <v>5170</v>
      </c>
      <c r="C13" s="6">
        <f t="shared" si="0"/>
        <v>6204</v>
      </c>
    </row>
    <row r="14" spans="1:3" ht="15.75" thickBot="1">
      <c r="A14" s="142" t="s">
        <v>165</v>
      </c>
      <c r="B14" s="9">
        <v>7000</v>
      </c>
      <c r="C14" s="6">
        <f t="shared" si="0"/>
        <v>8400</v>
      </c>
    </row>
    <row r="15" spans="1:3" ht="15.75" thickBot="1">
      <c r="A15" s="4"/>
      <c r="B15" s="7"/>
      <c r="C15" s="3"/>
    </row>
    <row r="16" spans="1:3" ht="15.75" thickBot="1">
      <c r="A16" s="161" t="s">
        <v>4</v>
      </c>
      <c r="B16" s="162"/>
      <c r="C16" s="163"/>
    </row>
    <row r="17" spans="1:3" ht="15.75" thickBot="1">
      <c r="A17" s="5" t="s">
        <v>5</v>
      </c>
      <c r="B17" s="8"/>
      <c r="C17" s="6"/>
    </row>
    <row r="18" spans="1:3" ht="15.75" thickBot="1">
      <c r="A18" s="5" t="s">
        <v>6</v>
      </c>
      <c r="B18" s="8"/>
      <c r="C18" s="6"/>
    </row>
    <row r="19" spans="1:3" ht="15.75" thickBot="1">
      <c r="A19" s="5" t="s">
        <v>7</v>
      </c>
      <c r="B19" s="8"/>
      <c r="C19" s="6">
        <v>300</v>
      </c>
    </row>
    <row r="20" spans="1:3" ht="15.75" thickBot="1">
      <c r="A20" s="5" t="s">
        <v>8</v>
      </c>
      <c r="B20" s="8"/>
      <c r="C20" s="6">
        <v>360</v>
      </c>
    </row>
    <row r="21" spans="1:3" ht="15.75" thickBot="1">
      <c r="A21" s="5" t="s">
        <v>9</v>
      </c>
      <c r="B21" s="8"/>
      <c r="C21" s="6">
        <v>300</v>
      </c>
    </row>
    <row r="22" spans="1:3" ht="15.75" thickBot="1">
      <c r="A22" s="5" t="s">
        <v>10</v>
      </c>
      <c r="B22" s="8"/>
      <c r="C22" s="6"/>
    </row>
    <row r="23" spans="1:3" ht="15.75" thickBot="1">
      <c r="A23" s="5" t="s">
        <v>11</v>
      </c>
      <c r="B23" s="8"/>
      <c r="C23" s="6"/>
    </row>
    <row r="24" spans="1:3" ht="15.75" thickBot="1">
      <c r="A24" s="5" t="s">
        <v>12</v>
      </c>
      <c r="B24" s="8"/>
      <c r="C24" s="6"/>
    </row>
    <row r="25" spans="1:3" ht="15.75" thickBot="1">
      <c r="A25" s="5" t="s">
        <v>13</v>
      </c>
      <c r="B25" s="8"/>
      <c r="C25" s="6"/>
    </row>
    <row r="26" spans="1:3" ht="15">
      <c r="A26" s="152" t="s">
        <v>14</v>
      </c>
      <c r="B26" s="153"/>
      <c r="C26" s="154"/>
    </row>
    <row r="27" spans="1:3" ht="15">
      <c r="A27" s="119" t="s">
        <v>148</v>
      </c>
      <c r="B27" s="120">
        <v>1975</v>
      </c>
      <c r="C27" s="121">
        <f>B27*1.2</f>
        <v>2370</v>
      </c>
    </row>
    <row r="28" spans="1:3" ht="15">
      <c r="A28" s="119" t="s">
        <v>143</v>
      </c>
      <c r="B28" s="120">
        <v>1540</v>
      </c>
      <c r="C28" s="121">
        <f aca="true" t="shared" si="1" ref="C28:C38">B28*1.2</f>
        <v>1848</v>
      </c>
    </row>
    <row r="29" spans="1:3" s="11" customFormat="1" ht="15">
      <c r="A29" s="122" t="s">
        <v>144</v>
      </c>
      <c r="B29" s="120">
        <v>1710</v>
      </c>
      <c r="C29" s="121">
        <f t="shared" si="1"/>
        <v>2052</v>
      </c>
    </row>
    <row r="30" spans="1:3" ht="15">
      <c r="A30" s="119" t="s">
        <v>145</v>
      </c>
      <c r="B30" s="120">
        <v>2125</v>
      </c>
      <c r="C30" s="121">
        <f t="shared" si="1"/>
        <v>2550</v>
      </c>
    </row>
    <row r="31" spans="1:3" ht="15">
      <c r="A31" s="119" t="s">
        <v>146</v>
      </c>
      <c r="B31" s="120">
        <v>1830</v>
      </c>
      <c r="C31" s="121">
        <f t="shared" si="1"/>
        <v>2196</v>
      </c>
    </row>
    <row r="32" spans="1:3" ht="15">
      <c r="A32" s="119" t="s">
        <v>147</v>
      </c>
      <c r="B32" s="120">
        <v>2375</v>
      </c>
      <c r="C32" s="121">
        <f t="shared" si="1"/>
        <v>2850</v>
      </c>
    </row>
    <row r="33" spans="1:3" ht="15">
      <c r="A33" s="123" t="s">
        <v>151</v>
      </c>
      <c r="B33" s="120">
        <v>4150</v>
      </c>
      <c r="C33" s="121">
        <f t="shared" si="1"/>
        <v>4980</v>
      </c>
    </row>
    <row r="34" spans="1:3" ht="15">
      <c r="A34" s="119" t="s">
        <v>150</v>
      </c>
      <c r="B34" s="120">
        <v>5580</v>
      </c>
      <c r="C34" s="121">
        <f t="shared" si="1"/>
        <v>6696</v>
      </c>
    </row>
    <row r="35" spans="1:3" ht="15">
      <c r="A35" s="123" t="s">
        <v>149</v>
      </c>
      <c r="B35" s="120">
        <v>5840</v>
      </c>
      <c r="C35" s="121">
        <f t="shared" si="1"/>
        <v>7008</v>
      </c>
    </row>
    <row r="36" spans="1:3" ht="15">
      <c r="A36" s="119" t="s">
        <v>15</v>
      </c>
      <c r="B36" s="120">
        <v>875</v>
      </c>
      <c r="C36" s="121">
        <f t="shared" si="1"/>
        <v>1050</v>
      </c>
    </row>
    <row r="37" spans="1:3" ht="15">
      <c r="A37" s="119" t="s">
        <v>16</v>
      </c>
      <c r="B37" s="120">
        <v>625</v>
      </c>
      <c r="C37" s="121">
        <f t="shared" si="1"/>
        <v>750</v>
      </c>
    </row>
    <row r="38" spans="1:3" ht="15">
      <c r="A38" s="119" t="s">
        <v>17</v>
      </c>
      <c r="B38" s="120">
        <v>875</v>
      </c>
      <c r="C38" s="121">
        <f t="shared" si="1"/>
        <v>1050</v>
      </c>
    </row>
    <row r="39" spans="1:3" ht="15.75" thickBot="1">
      <c r="A39" s="149" t="s">
        <v>18</v>
      </c>
      <c r="B39" s="150"/>
      <c r="C39" s="151"/>
    </row>
    <row r="40" spans="1:3" ht="15.75" thickBot="1">
      <c r="A40" s="5" t="s">
        <v>19</v>
      </c>
      <c r="B40" s="8"/>
      <c r="C40" s="6"/>
    </row>
    <row r="41" spans="1:3" ht="15.75" thickBot="1">
      <c r="A41" s="5" t="s">
        <v>20</v>
      </c>
      <c r="B41" s="8"/>
      <c r="C41" s="6"/>
    </row>
    <row r="42" spans="1:3" ht="15.75" thickBot="1">
      <c r="A42" s="5" t="s">
        <v>21</v>
      </c>
      <c r="B42" s="8"/>
      <c r="C42" s="6"/>
    </row>
    <row r="43" spans="1:3" ht="15.75" thickBot="1">
      <c r="A43" s="5" t="s">
        <v>22</v>
      </c>
      <c r="B43" s="8"/>
      <c r="C43" s="6"/>
    </row>
    <row r="44" spans="1:3" ht="15.75" thickBot="1">
      <c r="A44" s="5" t="s">
        <v>23</v>
      </c>
      <c r="B44" s="8"/>
      <c r="C44" s="6"/>
    </row>
    <row r="45" spans="1:3" ht="15">
      <c r="A45" s="155" t="s">
        <v>24</v>
      </c>
      <c r="B45" s="157"/>
      <c r="C45" s="159"/>
    </row>
    <row r="46" spans="1:3" ht="15.75" thickBot="1">
      <c r="A46" s="156"/>
      <c r="B46" s="158"/>
      <c r="C46" s="160"/>
    </row>
    <row r="47" spans="1:3" ht="15.75" thickBot="1">
      <c r="A47" s="5" t="s">
        <v>25</v>
      </c>
      <c r="B47" s="8"/>
      <c r="C47" s="6"/>
    </row>
    <row r="48" spans="1:3" ht="15.75" thickBot="1">
      <c r="A48" s="5" t="s">
        <v>26</v>
      </c>
      <c r="B48" s="8"/>
      <c r="C48" s="6"/>
    </row>
    <row r="49" spans="1:3" ht="15.75" thickBot="1">
      <c r="A49" s="5" t="s">
        <v>27</v>
      </c>
      <c r="B49" s="8"/>
      <c r="C49" s="6"/>
    </row>
    <row r="50" spans="1:3" ht="15.75" thickBot="1">
      <c r="A50" s="10" t="s">
        <v>28</v>
      </c>
      <c r="B50" s="8"/>
      <c r="C50" s="6"/>
    </row>
  </sheetData>
  <sheetProtection/>
  <mergeCells count="9">
    <mergeCell ref="A45:A46"/>
    <mergeCell ref="B45:B46"/>
    <mergeCell ref="C45:C46"/>
    <mergeCell ref="A16:C16"/>
    <mergeCell ref="A1:A2"/>
    <mergeCell ref="C1:C2"/>
    <mergeCell ref="A3:C3"/>
    <mergeCell ref="A26:C26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D48" sqref="D48"/>
    </sheetView>
  </sheetViews>
  <sheetFormatPr defaultColWidth="9.140625" defaultRowHeight="15"/>
  <cols>
    <col min="1" max="1" width="5.8515625" style="24" customWidth="1"/>
    <col min="2" max="2" width="46.28125" style="24" customWidth="1"/>
    <col min="3" max="4" width="8.421875" style="24" customWidth="1"/>
    <col min="5" max="5" width="5.8515625" style="24" customWidth="1"/>
    <col min="6" max="6" width="11.57421875" style="24" customWidth="1"/>
    <col min="7" max="7" width="12.28125" style="24" customWidth="1"/>
    <col min="8" max="8" width="11.7109375" style="24" customWidth="1"/>
    <col min="9" max="16384" width="9.140625" style="24" customWidth="1"/>
  </cols>
  <sheetData>
    <row r="1" spans="1:8" ht="71.25" customHeight="1">
      <c r="A1" s="166" t="s">
        <v>30</v>
      </c>
      <c r="B1" s="167"/>
      <c r="C1" s="165" t="s">
        <v>31</v>
      </c>
      <c r="D1" s="165"/>
      <c r="E1" s="165"/>
      <c r="F1" s="165"/>
      <c r="G1" s="33"/>
      <c r="H1" s="33"/>
    </row>
    <row r="2" spans="1:8" ht="60.75" customHeight="1">
      <c r="A2" s="34" t="s">
        <v>32</v>
      </c>
      <c r="B2" s="34" t="s">
        <v>33</v>
      </c>
      <c r="C2" s="34" t="s">
        <v>34</v>
      </c>
      <c r="D2" s="35" t="s">
        <v>35</v>
      </c>
      <c r="E2" s="34" t="s">
        <v>36</v>
      </c>
      <c r="F2" s="37" t="s">
        <v>37</v>
      </c>
      <c r="G2" s="36" t="s">
        <v>38</v>
      </c>
      <c r="H2" s="38" t="s">
        <v>39</v>
      </c>
    </row>
    <row r="3" spans="1:8" ht="15.75">
      <c r="A3" s="39"/>
      <c r="B3" s="39" t="s">
        <v>40</v>
      </c>
      <c r="C3" s="39"/>
      <c r="D3" s="39"/>
      <c r="E3" s="39"/>
      <c r="F3" s="25"/>
      <c r="G3" s="40"/>
      <c r="H3" s="40"/>
    </row>
    <row r="4" spans="1:8" ht="15.75">
      <c r="A4" s="26">
        <v>1</v>
      </c>
      <c r="B4" s="13" t="s">
        <v>41</v>
      </c>
      <c r="C4" s="26" t="s">
        <v>42</v>
      </c>
      <c r="D4" s="18">
        <v>13.32</v>
      </c>
      <c r="E4" s="41">
        <v>0.2</v>
      </c>
      <c r="F4" s="42">
        <f>D4*E4+D4</f>
        <v>15.984</v>
      </c>
      <c r="G4" s="43">
        <f>F4*0.95</f>
        <v>15.1848</v>
      </c>
      <c r="H4" s="15"/>
    </row>
    <row r="5" spans="1:8" ht="15.75">
      <c r="A5" s="26">
        <v>2</v>
      </c>
      <c r="B5" s="44" t="s">
        <v>43</v>
      </c>
      <c r="C5" s="26" t="s">
        <v>42</v>
      </c>
      <c r="D5" s="18">
        <v>14.98</v>
      </c>
      <c r="E5" s="45">
        <v>0.2</v>
      </c>
      <c r="F5" s="42">
        <f aca="true" t="shared" si="0" ref="F5:F48">D5*E5+D5</f>
        <v>17.976</v>
      </c>
      <c r="G5" s="43">
        <f aca="true" t="shared" si="1" ref="G5:G48">F5*0.95</f>
        <v>17.077199999999998</v>
      </c>
      <c r="H5" s="15"/>
    </row>
    <row r="6" spans="1:8" ht="15.75">
      <c r="A6" s="26">
        <v>3</v>
      </c>
      <c r="B6" s="14" t="s">
        <v>44</v>
      </c>
      <c r="C6" s="26" t="s">
        <v>42</v>
      </c>
      <c r="D6" s="18">
        <v>20.82</v>
      </c>
      <c r="E6" s="41">
        <v>0.2</v>
      </c>
      <c r="F6" s="42">
        <f t="shared" si="0"/>
        <v>24.984</v>
      </c>
      <c r="G6" s="43">
        <f t="shared" si="1"/>
        <v>23.7348</v>
      </c>
      <c r="H6" s="16">
        <f>F6*0.9</f>
        <v>22.4856</v>
      </c>
    </row>
    <row r="7" spans="1:8" ht="15.75">
      <c r="A7" s="26">
        <v>4</v>
      </c>
      <c r="B7" s="14" t="s">
        <v>45</v>
      </c>
      <c r="C7" s="26" t="s">
        <v>42</v>
      </c>
      <c r="D7" s="18">
        <v>24.99</v>
      </c>
      <c r="E7" s="41">
        <v>0.2</v>
      </c>
      <c r="F7" s="42">
        <f t="shared" si="0"/>
        <v>29.988</v>
      </c>
      <c r="G7" s="43">
        <f t="shared" si="1"/>
        <v>28.488599999999998</v>
      </c>
      <c r="H7" s="16">
        <f aca="true" t="shared" si="2" ref="H7:H48">F7*0.9</f>
        <v>26.9892</v>
      </c>
    </row>
    <row r="8" spans="1:8" ht="15.75">
      <c r="A8" s="26">
        <v>5</v>
      </c>
      <c r="B8" s="46" t="s">
        <v>46</v>
      </c>
      <c r="C8" s="26" t="s">
        <v>42</v>
      </c>
      <c r="D8" s="18">
        <v>28.32</v>
      </c>
      <c r="E8" s="41">
        <v>0.2</v>
      </c>
      <c r="F8" s="42">
        <f t="shared" si="0"/>
        <v>33.984</v>
      </c>
      <c r="G8" s="43">
        <f t="shared" si="1"/>
        <v>32.2848</v>
      </c>
      <c r="H8" s="16">
        <f t="shared" si="2"/>
        <v>30.585600000000003</v>
      </c>
    </row>
    <row r="9" spans="1:8" ht="15.75">
      <c r="A9" s="26">
        <v>6</v>
      </c>
      <c r="B9" s="44" t="s">
        <v>47</v>
      </c>
      <c r="C9" s="27" t="s">
        <v>42</v>
      </c>
      <c r="D9" s="18">
        <v>30.82</v>
      </c>
      <c r="E9" s="41">
        <v>0.2</v>
      </c>
      <c r="F9" s="42">
        <f t="shared" si="0"/>
        <v>36.984</v>
      </c>
      <c r="G9" s="43">
        <f t="shared" si="1"/>
        <v>35.1348</v>
      </c>
      <c r="H9" s="16">
        <f t="shared" si="2"/>
        <v>33.2856</v>
      </c>
    </row>
    <row r="10" spans="1:8" ht="15.75">
      <c r="A10" s="26">
        <v>7</v>
      </c>
      <c r="B10" s="47" t="s">
        <v>48</v>
      </c>
      <c r="C10" s="26" t="s">
        <v>42</v>
      </c>
      <c r="D10" s="18">
        <v>33.32</v>
      </c>
      <c r="E10" s="41">
        <v>0.2</v>
      </c>
      <c r="F10" s="42">
        <f t="shared" si="0"/>
        <v>39.984</v>
      </c>
      <c r="G10" s="43">
        <f t="shared" si="1"/>
        <v>37.9848</v>
      </c>
      <c r="H10" s="16">
        <f t="shared" si="2"/>
        <v>35.985600000000005</v>
      </c>
    </row>
    <row r="11" spans="1:8" ht="31.5">
      <c r="A11" s="26">
        <v>8</v>
      </c>
      <c r="B11" s="13" t="s">
        <v>49</v>
      </c>
      <c r="C11" s="26" t="s">
        <v>50</v>
      </c>
      <c r="D11" s="18">
        <v>50</v>
      </c>
      <c r="E11" s="41">
        <v>0.2</v>
      </c>
      <c r="F11" s="42">
        <f t="shared" si="0"/>
        <v>60</v>
      </c>
      <c r="G11" s="43">
        <f t="shared" si="1"/>
        <v>57</v>
      </c>
      <c r="H11" s="16">
        <f t="shared" si="2"/>
        <v>54</v>
      </c>
    </row>
    <row r="12" spans="1:8" ht="15.75">
      <c r="A12" s="26">
        <v>9</v>
      </c>
      <c r="B12" s="14" t="s">
        <v>51</v>
      </c>
      <c r="C12" s="26" t="s">
        <v>42</v>
      </c>
      <c r="D12" s="18">
        <v>8.46</v>
      </c>
      <c r="E12" s="41">
        <v>0.2</v>
      </c>
      <c r="F12" s="42">
        <f t="shared" si="0"/>
        <v>10.152000000000001</v>
      </c>
      <c r="G12" s="43">
        <f t="shared" si="1"/>
        <v>9.644400000000001</v>
      </c>
      <c r="H12" s="16">
        <f t="shared" si="2"/>
        <v>9.136800000000001</v>
      </c>
    </row>
    <row r="13" spans="1:8" ht="15.75">
      <c r="A13" s="26">
        <v>10</v>
      </c>
      <c r="B13" s="13" t="s">
        <v>52</v>
      </c>
      <c r="C13" s="26" t="s">
        <v>42</v>
      </c>
      <c r="D13" s="18">
        <v>11.36</v>
      </c>
      <c r="E13" s="41">
        <v>0.2</v>
      </c>
      <c r="F13" s="42">
        <f t="shared" si="0"/>
        <v>13.632</v>
      </c>
      <c r="G13" s="43">
        <f t="shared" si="1"/>
        <v>12.950399999999998</v>
      </c>
      <c r="H13" s="16">
        <f t="shared" si="2"/>
        <v>12.2688</v>
      </c>
    </row>
    <row r="14" spans="1:8" ht="15.75">
      <c r="A14" s="26">
        <v>11</v>
      </c>
      <c r="B14" s="13" t="s">
        <v>53</v>
      </c>
      <c r="C14" s="26" t="s">
        <v>42</v>
      </c>
      <c r="D14" s="18">
        <v>10.75</v>
      </c>
      <c r="E14" s="41">
        <v>0.2</v>
      </c>
      <c r="F14" s="42">
        <f t="shared" si="0"/>
        <v>12.9</v>
      </c>
      <c r="G14" s="43">
        <f t="shared" si="1"/>
        <v>12.254999999999999</v>
      </c>
      <c r="H14" s="16">
        <f t="shared" si="2"/>
        <v>11.610000000000001</v>
      </c>
    </row>
    <row r="15" spans="1:8" ht="15.75">
      <c r="A15" s="26">
        <v>12</v>
      </c>
      <c r="B15" s="13" t="s">
        <v>54</v>
      </c>
      <c r="C15" s="26" t="s">
        <v>42</v>
      </c>
      <c r="D15" s="18">
        <v>15.72</v>
      </c>
      <c r="E15" s="41">
        <v>0.2</v>
      </c>
      <c r="F15" s="42">
        <f t="shared" si="0"/>
        <v>18.864</v>
      </c>
      <c r="G15" s="43">
        <f t="shared" si="1"/>
        <v>17.9208</v>
      </c>
      <c r="H15" s="16">
        <f t="shared" si="2"/>
        <v>16.977600000000002</v>
      </c>
    </row>
    <row r="16" spans="1:8" ht="15.75">
      <c r="A16" s="26">
        <v>13</v>
      </c>
      <c r="B16" s="13" t="s">
        <v>55</v>
      </c>
      <c r="C16" s="26" t="s">
        <v>42</v>
      </c>
      <c r="D16" s="18">
        <v>19.9</v>
      </c>
      <c r="E16" s="41">
        <v>0.2</v>
      </c>
      <c r="F16" s="42">
        <f t="shared" si="0"/>
        <v>23.88</v>
      </c>
      <c r="G16" s="43">
        <f t="shared" si="1"/>
        <v>22.685999999999996</v>
      </c>
      <c r="H16" s="16">
        <f t="shared" si="2"/>
        <v>21.492</v>
      </c>
    </row>
    <row r="17" spans="1:8" ht="15.75">
      <c r="A17" s="26">
        <v>14</v>
      </c>
      <c r="B17" s="13" t="s">
        <v>56</v>
      </c>
      <c r="C17" s="26" t="s">
        <v>57</v>
      </c>
      <c r="D17" s="18">
        <v>15.62</v>
      </c>
      <c r="E17" s="41">
        <v>0.2</v>
      </c>
      <c r="F17" s="42">
        <f t="shared" si="0"/>
        <v>18.744</v>
      </c>
      <c r="G17" s="43">
        <f t="shared" si="1"/>
        <v>17.8068</v>
      </c>
      <c r="H17" s="16">
        <f t="shared" si="2"/>
        <v>16.869600000000002</v>
      </c>
    </row>
    <row r="18" spans="1:8" ht="15.75">
      <c r="A18" s="28"/>
      <c r="B18" s="21" t="s">
        <v>58</v>
      </c>
      <c r="C18" s="28"/>
      <c r="D18" s="29"/>
      <c r="E18" s="48"/>
      <c r="F18" s="42"/>
      <c r="G18" s="43"/>
      <c r="H18" s="16"/>
    </row>
    <row r="19" spans="1:8" ht="15.75">
      <c r="A19" s="30">
        <v>15</v>
      </c>
      <c r="B19" s="13" t="s">
        <v>59</v>
      </c>
      <c r="C19" s="30" t="s">
        <v>60</v>
      </c>
      <c r="D19" s="18">
        <v>8.46</v>
      </c>
      <c r="E19" s="41">
        <v>0.2</v>
      </c>
      <c r="F19" s="42">
        <f t="shared" si="0"/>
        <v>10.152000000000001</v>
      </c>
      <c r="G19" s="43">
        <f t="shared" si="1"/>
        <v>9.644400000000001</v>
      </c>
      <c r="H19" s="16">
        <f t="shared" si="2"/>
        <v>9.136800000000001</v>
      </c>
    </row>
    <row r="20" spans="1:8" ht="31.5">
      <c r="A20" s="30">
        <v>16</v>
      </c>
      <c r="B20" s="13" t="s">
        <v>61</v>
      </c>
      <c r="C20" s="30" t="s">
        <v>42</v>
      </c>
      <c r="D20" s="18">
        <v>9.5</v>
      </c>
      <c r="E20" s="41">
        <v>0.2</v>
      </c>
      <c r="F20" s="42">
        <f t="shared" si="0"/>
        <v>11.4</v>
      </c>
      <c r="G20" s="43">
        <f t="shared" si="1"/>
        <v>10.83</v>
      </c>
      <c r="H20" s="16">
        <f t="shared" si="2"/>
        <v>10.26</v>
      </c>
    </row>
    <row r="21" spans="1:8" ht="15.75">
      <c r="A21" s="31"/>
      <c r="B21" s="22" t="s">
        <v>62</v>
      </c>
      <c r="C21" s="31"/>
      <c r="D21" s="23"/>
      <c r="E21" s="49"/>
      <c r="F21" s="42"/>
      <c r="G21" s="43"/>
      <c r="H21" s="16"/>
    </row>
    <row r="22" spans="1:8" ht="31.5">
      <c r="A22" s="26">
        <v>17</v>
      </c>
      <c r="B22" s="14" t="s">
        <v>63</v>
      </c>
      <c r="C22" s="26" t="s">
        <v>42</v>
      </c>
      <c r="D22" s="18">
        <v>8.82</v>
      </c>
      <c r="E22" s="50">
        <v>0.2</v>
      </c>
      <c r="F22" s="42">
        <f t="shared" si="0"/>
        <v>10.584</v>
      </c>
      <c r="G22" s="43">
        <f t="shared" si="1"/>
        <v>10.054799999999998</v>
      </c>
      <c r="H22" s="16">
        <f t="shared" si="2"/>
        <v>9.5256</v>
      </c>
    </row>
    <row r="23" spans="1:8" ht="31.5">
      <c r="A23" s="26">
        <v>18</v>
      </c>
      <c r="B23" s="14" t="s">
        <v>64</v>
      </c>
      <c r="C23" s="26" t="s">
        <v>42</v>
      </c>
      <c r="D23" s="18">
        <v>8.15</v>
      </c>
      <c r="E23" s="50">
        <v>0.2</v>
      </c>
      <c r="F23" s="42">
        <f t="shared" si="0"/>
        <v>9.780000000000001</v>
      </c>
      <c r="G23" s="43">
        <f t="shared" si="1"/>
        <v>9.291</v>
      </c>
      <c r="H23" s="16">
        <f t="shared" si="2"/>
        <v>8.802000000000001</v>
      </c>
    </row>
    <row r="24" spans="1:8" ht="31.5">
      <c r="A24" s="26">
        <v>19</v>
      </c>
      <c r="B24" s="14" t="s">
        <v>65</v>
      </c>
      <c r="C24" s="26" t="s">
        <v>42</v>
      </c>
      <c r="D24" s="18">
        <v>8.58</v>
      </c>
      <c r="E24" s="50">
        <v>0.2</v>
      </c>
      <c r="F24" s="42">
        <f t="shared" si="0"/>
        <v>10.296</v>
      </c>
      <c r="G24" s="43">
        <f t="shared" si="1"/>
        <v>9.781199999999998</v>
      </c>
      <c r="H24" s="16">
        <f t="shared" si="2"/>
        <v>9.266399999999999</v>
      </c>
    </row>
    <row r="25" spans="1:8" ht="31.5">
      <c r="A25" s="26">
        <v>20</v>
      </c>
      <c r="B25" s="13" t="s">
        <v>66</v>
      </c>
      <c r="C25" s="30" t="s">
        <v>60</v>
      </c>
      <c r="D25" s="18">
        <v>10</v>
      </c>
      <c r="E25" s="50">
        <v>0.2</v>
      </c>
      <c r="F25" s="42">
        <f t="shared" si="0"/>
        <v>12</v>
      </c>
      <c r="G25" s="43">
        <f t="shared" si="1"/>
        <v>11.399999999999999</v>
      </c>
      <c r="H25" s="16">
        <f t="shared" si="2"/>
        <v>10.8</v>
      </c>
    </row>
    <row r="26" spans="1:8" ht="31.5">
      <c r="A26" s="26">
        <v>21</v>
      </c>
      <c r="B26" s="13" t="s">
        <v>67</v>
      </c>
      <c r="C26" s="30" t="s">
        <v>60</v>
      </c>
      <c r="D26" s="18">
        <v>13.75</v>
      </c>
      <c r="E26" s="50">
        <v>0.2</v>
      </c>
      <c r="F26" s="42">
        <f t="shared" si="0"/>
        <v>16.5</v>
      </c>
      <c r="G26" s="43">
        <f t="shared" si="1"/>
        <v>15.674999999999999</v>
      </c>
      <c r="H26" s="16">
        <f t="shared" si="2"/>
        <v>14.85</v>
      </c>
    </row>
    <row r="27" spans="1:8" ht="15.75">
      <c r="A27" s="28"/>
      <c r="B27" s="21" t="s">
        <v>68</v>
      </c>
      <c r="C27" s="28"/>
      <c r="D27" s="29"/>
      <c r="E27" s="48"/>
      <c r="F27" s="42"/>
      <c r="G27" s="43"/>
      <c r="H27" s="16"/>
    </row>
    <row r="28" spans="1:8" ht="15.75">
      <c r="A28" s="30">
        <v>22</v>
      </c>
      <c r="B28" s="13" t="s">
        <v>69</v>
      </c>
      <c r="C28" s="26" t="s">
        <v>70</v>
      </c>
      <c r="D28" s="18">
        <v>7.7</v>
      </c>
      <c r="E28" s="41">
        <v>0.2</v>
      </c>
      <c r="F28" s="42">
        <f t="shared" si="0"/>
        <v>9.24</v>
      </c>
      <c r="G28" s="43">
        <f t="shared" si="1"/>
        <v>8.778</v>
      </c>
      <c r="H28" s="16">
        <f t="shared" si="2"/>
        <v>8.316</v>
      </c>
    </row>
    <row r="29" spans="1:8" ht="15.75">
      <c r="A29" s="30">
        <v>23</v>
      </c>
      <c r="B29" s="13" t="s">
        <v>71</v>
      </c>
      <c r="C29" s="26" t="s">
        <v>72</v>
      </c>
      <c r="D29" s="18">
        <v>3.14</v>
      </c>
      <c r="E29" s="41">
        <v>0.2</v>
      </c>
      <c r="F29" s="42">
        <f t="shared" si="0"/>
        <v>3.7680000000000002</v>
      </c>
      <c r="G29" s="43">
        <f t="shared" si="1"/>
        <v>3.5796</v>
      </c>
      <c r="H29" s="16">
        <f t="shared" si="2"/>
        <v>3.3912000000000004</v>
      </c>
    </row>
    <row r="30" spans="1:8" ht="15.75">
      <c r="A30" s="30">
        <v>24</v>
      </c>
      <c r="B30" s="13" t="s">
        <v>73</v>
      </c>
      <c r="C30" s="26" t="s">
        <v>70</v>
      </c>
      <c r="D30" s="18">
        <v>6.6</v>
      </c>
      <c r="E30" s="41">
        <v>0.2</v>
      </c>
      <c r="F30" s="42">
        <f t="shared" si="0"/>
        <v>7.92</v>
      </c>
      <c r="G30" s="43">
        <f t="shared" si="1"/>
        <v>7.524</v>
      </c>
      <c r="H30" s="16">
        <f t="shared" si="2"/>
        <v>7.128</v>
      </c>
    </row>
    <row r="31" spans="1:8" ht="15.75">
      <c r="A31" s="30">
        <v>25</v>
      </c>
      <c r="B31" s="14" t="s">
        <v>74</v>
      </c>
      <c r="C31" s="26" t="s">
        <v>70</v>
      </c>
      <c r="D31" s="18">
        <v>4.6</v>
      </c>
      <c r="E31" s="41">
        <v>0.2</v>
      </c>
      <c r="F31" s="42">
        <f t="shared" si="0"/>
        <v>5.52</v>
      </c>
      <c r="G31" s="43">
        <f t="shared" si="1"/>
        <v>5.244</v>
      </c>
      <c r="H31" s="16">
        <f t="shared" si="2"/>
        <v>4.968</v>
      </c>
    </row>
    <row r="32" spans="1:8" ht="15.75">
      <c r="A32" s="30">
        <v>26</v>
      </c>
      <c r="B32" s="14" t="s">
        <v>75</v>
      </c>
      <c r="C32" s="26" t="s">
        <v>70</v>
      </c>
      <c r="D32" s="18">
        <v>7.7</v>
      </c>
      <c r="E32" s="41">
        <v>0.2</v>
      </c>
      <c r="F32" s="42">
        <f t="shared" si="0"/>
        <v>9.24</v>
      </c>
      <c r="G32" s="43">
        <f t="shared" si="1"/>
        <v>8.778</v>
      </c>
      <c r="H32" s="16">
        <f t="shared" si="2"/>
        <v>8.316</v>
      </c>
    </row>
    <row r="33" spans="1:8" ht="15.75">
      <c r="A33" s="30">
        <v>27</v>
      </c>
      <c r="B33" s="13" t="s">
        <v>76</v>
      </c>
      <c r="C33" s="26" t="s">
        <v>70</v>
      </c>
      <c r="D33" s="18">
        <v>3.6</v>
      </c>
      <c r="E33" s="41">
        <v>0.2</v>
      </c>
      <c r="F33" s="42">
        <f t="shared" si="0"/>
        <v>4.32</v>
      </c>
      <c r="G33" s="43">
        <f t="shared" si="1"/>
        <v>4.104</v>
      </c>
      <c r="H33" s="16">
        <f t="shared" si="2"/>
        <v>3.8880000000000003</v>
      </c>
    </row>
    <row r="34" spans="1:8" ht="15.75">
      <c r="A34" s="30">
        <v>28</v>
      </c>
      <c r="B34" s="13" t="s">
        <v>77</v>
      </c>
      <c r="C34" s="26" t="s">
        <v>70</v>
      </c>
      <c r="D34" s="18">
        <v>4.2</v>
      </c>
      <c r="E34" s="41">
        <v>0.2</v>
      </c>
      <c r="F34" s="42">
        <f t="shared" si="0"/>
        <v>5.04</v>
      </c>
      <c r="G34" s="43">
        <f t="shared" si="1"/>
        <v>4.787999999999999</v>
      </c>
      <c r="H34" s="16">
        <f t="shared" si="2"/>
        <v>4.5360000000000005</v>
      </c>
    </row>
    <row r="35" spans="1:8" ht="31.5">
      <c r="A35" s="30">
        <v>29</v>
      </c>
      <c r="B35" s="13" t="s">
        <v>78</v>
      </c>
      <c r="C35" s="26" t="s">
        <v>79</v>
      </c>
      <c r="D35" s="18">
        <v>7.2</v>
      </c>
      <c r="E35" s="41">
        <v>0.2</v>
      </c>
      <c r="F35" s="42">
        <f t="shared" si="0"/>
        <v>8.64</v>
      </c>
      <c r="G35" s="43">
        <f t="shared" si="1"/>
        <v>8.208</v>
      </c>
      <c r="H35" s="16">
        <f t="shared" si="2"/>
        <v>7.776000000000001</v>
      </c>
    </row>
    <row r="36" spans="1:8" ht="15.75">
      <c r="A36" s="30">
        <v>30</v>
      </c>
      <c r="B36" s="13" t="s">
        <v>80</v>
      </c>
      <c r="C36" s="26" t="s">
        <v>79</v>
      </c>
      <c r="D36" s="18">
        <v>39.88</v>
      </c>
      <c r="E36" s="41">
        <v>0.2</v>
      </c>
      <c r="F36" s="42">
        <f t="shared" si="0"/>
        <v>47.856</v>
      </c>
      <c r="G36" s="43">
        <f t="shared" si="1"/>
        <v>45.4632</v>
      </c>
      <c r="H36" s="16">
        <f t="shared" si="2"/>
        <v>43.0704</v>
      </c>
    </row>
    <row r="37" spans="1:8" ht="15.75">
      <c r="A37" s="30">
        <v>31</v>
      </c>
      <c r="B37" s="13" t="s">
        <v>81</v>
      </c>
      <c r="C37" s="26" t="s">
        <v>79</v>
      </c>
      <c r="D37" s="18">
        <v>37.5</v>
      </c>
      <c r="E37" s="41">
        <v>0.2</v>
      </c>
      <c r="F37" s="42">
        <f t="shared" si="0"/>
        <v>45</v>
      </c>
      <c r="G37" s="43">
        <f t="shared" si="1"/>
        <v>42.75</v>
      </c>
      <c r="H37" s="16">
        <f t="shared" si="2"/>
        <v>40.5</v>
      </c>
    </row>
    <row r="38" spans="1:8" ht="15.75">
      <c r="A38" s="30">
        <v>32</v>
      </c>
      <c r="B38" s="13" t="s">
        <v>82</v>
      </c>
      <c r="C38" s="26" t="s">
        <v>79</v>
      </c>
      <c r="D38" s="18">
        <v>40</v>
      </c>
      <c r="E38" s="41">
        <v>0.2</v>
      </c>
      <c r="F38" s="42">
        <f t="shared" si="0"/>
        <v>48</v>
      </c>
      <c r="G38" s="43">
        <f t="shared" si="1"/>
        <v>45.599999999999994</v>
      </c>
      <c r="H38" s="16">
        <f t="shared" si="2"/>
        <v>43.2</v>
      </c>
    </row>
    <row r="39" spans="1:8" ht="15.75">
      <c r="A39" s="30">
        <v>33</v>
      </c>
      <c r="B39" s="13" t="s">
        <v>83</v>
      </c>
      <c r="C39" s="26" t="s">
        <v>84</v>
      </c>
      <c r="D39" s="18">
        <v>0.16</v>
      </c>
      <c r="E39" s="41">
        <v>0.2</v>
      </c>
      <c r="F39" s="42">
        <f t="shared" si="0"/>
        <v>0.192</v>
      </c>
      <c r="G39" s="43">
        <f t="shared" si="1"/>
        <v>0.1824</v>
      </c>
      <c r="H39" s="16">
        <f t="shared" si="2"/>
        <v>0.1728</v>
      </c>
    </row>
    <row r="40" spans="1:8" ht="15.75">
      <c r="A40" s="30">
        <v>34</v>
      </c>
      <c r="B40" s="13" t="s">
        <v>85</v>
      </c>
      <c r="C40" s="26" t="s">
        <v>70</v>
      </c>
      <c r="D40" s="18">
        <v>2.45</v>
      </c>
      <c r="E40" s="41">
        <v>0.1</v>
      </c>
      <c r="F40" s="42">
        <f t="shared" si="0"/>
        <v>2.6950000000000003</v>
      </c>
      <c r="G40" s="43">
        <f t="shared" si="1"/>
        <v>2.5602500000000004</v>
      </c>
      <c r="H40" s="16">
        <f t="shared" si="2"/>
        <v>2.4255000000000004</v>
      </c>
    </row>
    <row r="41" spans="1:8" ht="31.5">
      <c r="A41" s="30">
        <v>35</v>
      </c>
      <c r="B41" s="13" t="s">
        <v>86</v>
      </c>
      <c r="C41" s="26" t="s">
        <v>87</v>
      </c>
      <c r="D41" s="18">
        <v>3.7</v>
      </c>
      <c r="E41" s="41">
        <v>0.2</v>
      </c>
      <c r="F41" s="42">
        <f t="shared" si="0"/>
        <v>4.44</v>
      </c>
      <c r="G41" s="43">
        <f t="shared" si="1"/>
        <v>4.218</v>
      </c>
      <c r="H41" s="16">
        <f t="shared" si="2"/>
        <v>3.9960000000000004</v>
      </c>
    </row>
    <row r="42" spans="1:8" ht="15.75">
      <c r="A42" s="31"/>
      <c r="B42" s="22" t="s">
        <v>88</v>
      </c>
      <c r="C42" s="31"/>
      <c r="D42" s="23"/>
      <c r="E42" s="49"/>
      <c r="F42" s="42"/>
      <c r="G42" s="43"/>
      <c r="H42" s="16"/>
    </row>
    <row r="43" spans="1:8" ht="15.75">
      <c r="A43" s="26">
        <v>36</v>
      </c>
      <c r="B43" s="14" t="s">
        <v>89</v>
      </c>
      <c r="C43" s="26" t="s">
        <v>90</v>
      </c>
      <c r="D43" s="18">
        <v>9.1</v>
      </c>
      <c r="E43" s="50">
        <v>0.2</v>
      </c>
      <c r="F43" s="42">
        <f t="shared" si="0"/>
        <v>10.92</v>
      </c>
      <c r="G43" s="43">
        <f t="shared" si="1"/>
        <v>10.373999999999999</v>
      </c>
      <c r="H43" s="16">
        <f t="shared" si="2"/>
        <v>9.828</v>
      </c>
    </row>
    <row r="44" spans="1:8" ht="15.75">
      <c r="A44" s="26">
        <v>37</v>
      </c>
      <c r="B44" s="51" t="s">
        <v>91</v>
      </c>
      <c r="C44" s="32" t="s">
        <v>90</v>
      </c>
      <c r="D44" s="19">
        <v>8</v>
      </c>
      <c r="E44" s="50">
        <v>0.2</v>
      </c>
      <c r="F44" s="42">
        <f t="shared" si="0"/>
        <v>9.6</v>
      </c>
      <c r="G44" s="43">
        <f t="shared" si="1"/>
        <v>9.12</v>
      </c>
      <c r="H44" s="16">
        <f t="shared" si="2"/>
        <v>8.64</v>
      </c>
    </row>
    <row r="45" spans="1:8" ht="15.75">
      <c r="A45" s="26">
        <v>38</v>
      </c>
      <c r="B45" s="51" t="s">
        <v>92</v>
      </c>
      <c r="C45" s="32" t="s">
        <v>79</v>
      </c>
      <c r="D45" s="19">
        <v>17</v>
      </c>
      <c r="E45" s="50">
        <v>0.2</v>
      </c>
      <c r="F45" s="42">
        <f t="shared" si="0"/>
        <v>20.4</v>
      </c>
      <c r="G45" s="43">
        <f t="shared" si="1"/>
        <v>19.38</v>
      </c>
      <c r="H45" s="16">
        <f t="shared" si="2"/>
        <v>18.36</v>
      </c>
    </row>
    <row r="46" spans="1:8" ht="15.75">
      <c r="A46" s="26">
        <v>39</v>
      </c>
      <c r="B46" s="51" t="s">
        <v>93</v>
      </c>
      <c r="C46" s="32" t="s">
        <v>79</v>
      </c>
      <c r="D46" s="19">
        <v>14.45</v>
      </c>
      <c r="E46" s="50">
        <v>0.2</v>
      </c>
      <c r="F46" s="42">
        <f t="shared" si="0"/>
        <v>17.34</v>
      </c>
      <c r="G46" s="43">
        <f t="shared" si="1"/>
        <v>16.473</v>
      </c>
      <c r="H46" s="16">
        <f t="shared" si="2"/>
        <v>15.606</v>
      </c>
    </row>
    <row r="47" spans="1:8" ht="15.75">
      <c r="A47" s="26">
        <v>40</v>
      </c>
      <c r="B47" s="51" t="s">
        <v>94</v>
      </c>
      <c r="C47" s="32" t="s">
        <v>79</v>
      </c>
      <c r="D47" s="19">
        <v>14.45</v>
      </c>
      <c r="E47" s="50">
        <v>0.2</v>
      </c>
      <c r="F47" s="42">
        <f t="shared" si="0"/>
        <v>17.34</v>
      </c>
      <c r="G47" s="43">
        <f t="shared" si="1"/>
        <v>16.473</v>
      </c>
      <c r="H47" s="16">
        <f t="shared" si="2"/>
        <v>15.606</v>
      </c>
    </row>
    <row r="48" spans="1:8" ht="15.75">
      <c r="A48" s="26">
        <v>41</v>
      </c>
      <c r="B48" s="17" t="s">
        <v>95</v>
      </c>
      <c r="C48" s="52" t="s">
        <v>96</v>
      </c>
      <c r="D48" s="20">
        <v>3</v>
      </c>
      <c r="E48" s="45">
        <v>0.2</v>
      </c>
      <c r="F48" s="42">
        <f t="shared" si="0"/>
        <v>3.6</v>
      </c>
      <c r="G48" s="43">
        <f t="shared" si="1"/>
        <v>3.42</v>
      </c>
      <c r="H48" s="16">
        <f t="shared" si="2"/>
        <v>3.24</v>
      </c>
    </row>
    <row r="50" spans="1:6" ht="15">
      <c r="A50" s="164" t="s">
        <v>97</v>
      </c>
      <c r="B50" s="164"/>
      <c r="C50" s="164"/>
      <c r="D50" s="164"/>
      <c r="E50" s="164"/>
      <c r="F50" s="164"/>
    </row>
    <row r="51" spans="1:6" ht="15">
      <c r="A51" s="164"/>
      <c r="B51" s="164"/>
      <c r="C51" s="164"/>
      <c r="D51" s="164"/>
      <c r="E51" s="164"/>
      <c r="F51" s="164"/>
    </row>
    <row r="52" spans="1:6" ht="15">
      <c r="A52" s="164"/>
      <c r="B52" s="164"/>
      <c r="C52" s="164"/>
      <c r="D52" s="164"/>
      <c r="E52" s="164"/>
      <c r="F52" s="164"/>
    </row>
    <row r="53" spans="1:6" ht="29.25" customHeight="1">
      <c r="A53" s="164" t="s">
        <v>98</v>
      </c>
      <c r="B53" s="164"/>
      <c r="C53" s="164"/>
      <c r="D53" s="164"/>
      <c r="E53" s="164"/>
      <c r="F53" s="164"/>
    </row>
    <row r="54" spans="1:6" ht="15">
      <c r="A54" s="164"/>
      <c r="B54" s="164"/>
      <c r="C54" s="164"/>
      <c r="D54" s="164"/>
      <c r="E54" s="164"/>
      <c r="F54" s="164"/>
    </row>
    <row r="55" spans="1:6" ht="15">
      <c r="A55" s="164"/>
      <c r="B55" s="164"/>
      <c r="C55" s="164"/>
      <c r="D55" s="164"/>
      <c r="E55" s="164"/>
      <c r="F55" s="164"/>
    </row>
  </sheetData>
  <sheetProtection/>
  <mergeCells count="4">
    <mergeCell ref="A53:F55"/>
    <mergeCell ref="C1:F1"/>
    <mergeCell ref="A1:B1"/>
    <mergeCell ref="A50:F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RePack by Diakov</cp:lastModifiedBy>
  <dcterms:created xsi:type="dcterms:W3CDTF">2017-04-17T12:14:51Z</dcterms:created>
  <dcterms:modified xsi:type="dcterms:W3CDTF">2017-10-19T11:48:16Z</dcterms:modified>
  <cp:category/>
  <cp:version/>
  <cp:contentType/>
  <cp:contentStatus/>
</cp:coreProperties>
</file>