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firstSheet="6" activeTab="10"/>
  </bookViews>
  <sheets>
    <sheet name="Белинка" sheetId="1" r:id="rId1"/>
    <sheet name="Гернит, мастики" sheetId="2" r:id="rId2"/>
    <sheet name="Полиэтилен" sheetId="3" r:id="rId3"/>
    <sheet name="Липлент, герлен" sheetId="4" r:id="rId4"/>
    <sheet name="Пропитки, гидрофобизаторы" sheetId="5" r:id="rId5"/>
    <sheet name="Корунд, Трубы" sheetId="6" r:id="rId6"/>
    <sheet name="эмали,грунты" sheetId="7" r:id="rId7"/>
    <sheet name="Гидрошпонки " sheetId="8" r:id="rId8"/>
    <sheet name="Гидроизоляционные мембраны" sheetId="9" r:id="rId9"/>
    <sheet name="ИЗОСПАН" sheetId="10" r:id="rId10"/>
    <sheet name="Спанлайт" sheetId="11" r:id="rId11"/>
  </sheets>
  <definedNames>
    <definedName name="_xlnm.Print_Area" localSheetId="0">'Белинка'!$A$1:$M$85</definedName>
    <definedName name="_xlnm.Print_Area" localSheetId="1">'Гернит, мастики'!$A$58:$M$76</definedName>
    <definedName name="_xlnm.Print_Area" localSheetId="8">'Гидроизоляционные мембраны'!$A$2:$J$15</definedName>
    <definedName name="_xlnm.Print_Area" localSheetId="7">'Гидрошпонки '!$A$1:$M$51</definedName>
    <definedName name="_xlnm.Print_Area" localSheetId="9">'ИЗОСПАН'!$A$1:$P$22</definedName>
    <definedName name="_xlnm.Print_Area" localSheetId="5">'Корунд, Трубы'!$A$11:$M$31</definedName>
    <definedName name="_xlnm.Print_Area" localSheetId="3">'Липлент, герлен'!$A$1:$M$50</definedName>
    <definedName name="_xlnm.Print_Area" localSheetId="2">'Полиэтилен'!$A$11:$M$63</definedName>
    <definedName name="_xlnm.Print_Area" localSheetId="4">'Пропитки, гидрофобизаторы'!$A$1:$M$21</definedName>
    <definedName name="_xlnm.Print_Area" localSheetId="10">'Спанлайт'!$A$1:$P$14</definedName>
    <definedName name="_xlnm.Print_Area" localSheetId="6">'эмали,грунты'!$A$1:$M$7</definedName>
  </definedNames>
  <calcPr fullCalcOnLoad="1" refMode="R1C1"/>
</workbook>
</file>

<file path=xl/sharedStrings.xml><?xml version="1.0" encoding="utf-8"?>
<sst xmlns="http://schemas.openxmlformats.org/spreadsheetml/2006/main" count="1181" uniqueCount="550">
  <si>
    <t>OOO "СлавБелСтрой"</t>
  </si>
  <si>
    <t>Цена за ед. с НДС</t>
  </si>
  <si>
    <t>Ед. изм.</t>
  </si>
  <si>
    <t>Наименование</t>
  </si>
  <si>
    <t>ГЕРНИТОВЫЙ ШНУР</t>
  </si>
  <si>
    <t>шт</t>
  </si>
  <si>
    <t>м.п.</t>
  </si>
  <si>
    <t>ЛИПЛЕНТ. ЛЕНТА ПСУЛ</t>
  </si>
  <si>
    <t>НАБУХАЮЩАЯ ПРОБКА для герметизации монтажных отверстий в ж/б монолите</t>
  </si>
  <si>
    <t>кг</t>
  </si>
  <si>
    <t>папка СРЕДСТВА ГИДРОИЗОЛЯЦИИ</t>
  </si>
  <si>
    <t xml:space="preserve">тел./факс (8 017)392-62-39,392-60-39,(8 029)604-60-60 </t>
  </si>
  <si>
    <t>Гернитовый шнур ПРП40 К-30   1 м.п.=500гр.</t>
  </si>
  <si>
    <t>Гернитовый шнур ПРП40 К-40   1 м.п.=880гр.</t>
  </si>
  <si>
    <t>Гернитовый шнур ПРП40 К-50   1 м.п.=1400гр.</t>
  </si>
  <si>
    <t>Гернитовый шнур ПРП40 К-60   1 м.п.=2000гр.</t>
  </si>
  <si>
    <t>л</t>
  </si>
  <si>
    <t>Диаметр 20 мм</t>
  </si>
  <si>
    <t>Диаметр 25 мм</t>
  </si>
  <si>
    <t>Диаметр 30 мм</t>
  </si>
  <si>
    <t>Диаметр 40 мм</t>
  </si>
  <si>
    <t>Диаметр 50 мм</t>
  </si>
  <si>
    <t>Диаметр 60 мм</t>
  </si>
  <si>
    <t>Диаметр 70 мм</t>
  </si>
  <si>
    <t>СРЕДСТВА ГЕРМЕТИЗАЦИИ</t>
  </si>
  <si>
    <t>Цена за ед. без НДС</t>
  </si>
  <si>
    <t>мин кол-во</t>
  </si>
  <si>
    <t>ЛЕНТА ПСУЛ 20*10 (расшир*ширина)</t>
  </si>
  <si>
    <t>ЛЕНТА ПСУЛ 20*15 (расшир*ширина)</t>
  </si>
  <si>
    <t>ЛЕНТА ПСУЛ 30*12 (расшир*ширина)</t>
  </si>
  <si>
    <t>120м (6*20)</t>
  </si>
  <si>
    <t xml:space="preserve">80 м </t>
  </si>
  <si>
    <t>180 м (6*30)</t>
  </si>
  <si>
    <t>120 м (6*20)</t>
  </si>
  <si>
    <t>125 м (5*25)</t>
  </si>
  <si>
    <t>24 м (2*12)</t>
  </si>
  <si>
    <t>144 м</t>
  </si>
  <si>
    <t>96 м</t>
  </si>
  <si>
    <t>Герметик полиуретановый 2-комп «Оксипласт»</t>
  </si>
  <si>
    <t>Герметик полиуретановый 2-комп "Тэктор-202"</t>
  </si>
  <si>
    <t>Мастика каучуковая КН-3</t>
  </si>
  <si>
    <t>Эластичная гидроизоляция (2К/М)</t>
  </si>
  <si>
    <t>12 кг</t>
  </si>
  <si>
    <t>12,5 кг</t>
  </si>
  <si>
    <t>7 кг</t>
  </si>
  <si>
    <t>10 + 25</t>
  </si>
  <si>
    <t>цена за упак без НДС</t>
  </si>
  <si>
    <t>цена за упак с НДС</t>
  </si>
  <si>
    <t>100 м</t>
  </si>
  <si>
    <t>Полоса "Изоком" 2*1000*50</t>
  </si>
  <si>
    <t>Полоса "Изоком" 3*1000*50</t>
  </si>
  <si>
    <t>Полоса "Изоком" 4*1000*50</t>
  </si>
  <si>
    <t>Полоса "Изоком" 5*1000*50</t>
  </si>
  <si>
    <t>Полоса "Изоком" 6*1000*50</t>
  </si>
  <si>
    <t>Полоса "Изоком" 7*1000*50</t>
  </si>
  <si>
    <t>м2</t>
  </si>
  <si>
    <t>Полоса "Изоком" 2*1000*50 с мет. Покрытием</t>
  </si>
  <si>
    <t>Полоса "Изоком" 3*1000*50 с мет. Покрытием</t>
  </si>
  <si>
    <t>Полоса "Изоком" 4*1000*50 с мет. Покрытием</t>
  </si>
  <si>
    <t>Полоса "Изоком" 5*1000*50 с мет. Покрытием</t>
  </si>
  <si>
    <t>Полоса "Изоком" 6*1000*50 с мет. Покрытием</t>
  </si>
  <si>
    <t>Полоса "Изоком" 7*1000*50 с мет. Покрытием</t>
  </si>
  <si>
    <t>Полоса "Изоком" 8*1000*50 с мет. Покрытием</t>
  </si>
  <si>
    <t>Полоса "Изоком" 10*1000*50 с мет. Покрытием</t>
  </si>
  <si>
    <t>Полоса "Изоком" 16*1000*50 с мет. Покрытием</t>
  </si>
  <si>
    <t>Полоса "Изоком" 20*1000*50 с мет. Покрытием</t>
  </si>
  <si>
    <t>Полоса "Изоком" 30*1000*50 с мет. Покрытием</t>
  </si>
  <si>
    <t>Демпферная лента 5*100</t>
  </si>
  <si>
    <t>Демпферная лента 10*100</t>
  </si>
  <si>
    <t>Демпферная лента 5*80</t>
  </si>
  <si>
    <t>Демпферная лента 8*125</t>
  </si>
  <si>
    <t>Демпферная лента 5*200</t>
  </si>
  <si>
    <t>Демпферная лента 8*80</t>
  </si>
  <si>
    <t>Демпферная лента 8*100</t>
  </si>
  <si>
    <t>Демпферная лента 8*150</t>
  </si>
  <si>
    <t>Демпферная лента 8*200</t>
  </si>
  <si>
    <t>Демпферная лента 8*250</t>
  </si>
  <si>
    <t>Демпферная лента 10*150</t>
  </si>
  <si>
    <t>Демпферная лента 10*200</t>
  </si>
  <si>
    <t>50 м</t>
  </si>
  <si>
    <t>ГИДРОШПОНКА "АКВАСТОП" РЕЗИНОВАЯ</t>
  </si>
  <si>
    <t>Гидрошпонка ДВ-170/12</t>
  </si>
  <si>
    <t>Гидрошпонка ДВ-220/25</t>
  </si>
  <si>
    <t>Гидрошпонка ДВ-270/25</t>
  </si>
  <si>
    <t>Гидрошпонка ДО-220/25-4/25</t>
  </si>
  <si>
    <t>Гидрошпонка ДО-270/25-6/25</t>
  </si>
  <si>
    <t>Гидрошпонка ДЗ-100/25-4/25</t>
  </si>
  <si>
    <t>Гидрошпонка ДЗ-130/25-6/25</t>
  </si>
  <si>
    <t>Гидрошпонка ХВ-220</t>
  </si>
  <si>
    <t>Гидрошпонка ХВ-270</t>
  </si>
  <si>
    <t>Гидрошпонка ХО-220-4/25</t>
  </si>
  <si>
    <t>Гидрошпонка ХО-270-6/25</t>
  </si>
  <si>
    <t>Гидрошпонка ДР-250/50</t>
  </si>
  <si>
    <t>Гидрошпонка СВГ-120</t>
  </si>
  <si>
    <t>ГИДРОШПОНКА "АКВАСТОП" ПВХ-П</t>
  </si>
  <si>
    <t>Гидрошпонка ДВ-240/20</t>
  </si>
  <si>
    <t>Гидрошпонка ДВ-320/30</t>
  </si>
  <si>
    <t>Гидрошпонка ДВ-320/20</t>
  </si>
  <si>
    <t>Гидрошпонка ДВ-320/40</t>
  </si>
  <si>
    <t>Гидрошпонка ДВ-320/50</t>
  </si>
  <si>
    <t>Гидрошпонка ДВ-400/50</t>
  </si>
  <si>
    <t>Гидрошпонка ХВ-200</t>
  </si>
  <si>
    <t>Гидрошпонка ХВ-240</t>
  </si>
  <si>
    <t>Гидрошпонка ХВ-320</t>
  </si>
  <si>
    <t>Гидрошпонка ХВ-400</t>
  </si>
  <si>
    <t>Гидрошпонка ДЗ-140/20-4/35</t>
  </si>
  <si>
    <t>Гидрошпонка ДЗС-140/50-2/40</t>
  </si>
  <si>
    <t>Гидрошпонка ДО-240/20-4/25</t>
  </si>
  <si>
    <t>Гидрошпонка ДО-320/20-6/25</t>
  </si>
  <si>
    <t>Гидрошпонка ДО-320/30-6/30</t>
  </si>
  <si>
    <t>Гидрошпонка ДО-320/40-6/30</t>
  </si>
  <si>
    <t>Гидрошпонка ДО-320/50-6/30</t>
  </si>
  <si>
    <t>Гидрошпонка ДО-400/50-6/30</t>
  </si>
  <si>
    <t>Гидрошпонка ХО-200-4/20</t>
  </si>
  <si>
    <t>Гидрошпонка ХО-200-4/25</t>
  </si>
  <si>
    <t>Гидрошпонка ХО-320-6/25</t>
  </si>
  <si>
    <t>Гидрошпонка ХО-400-6/30</t>
  </si>
  <si>
    <t>Гидрошпонка ХВН-120 (2хØ4)</t>
  </si>
  <si>
    <t>Гидрошпонка ХВН-120 (2хØ6)</t>
  </si>
  <si>
    <t>Гидрошпонка ТАРАКАН-120</t>
  </si>
  <si>
    <t>Гидрошпонка ДР-210/30</t>
  </si>
  <si>
    <t>Гидрошпонка ДР-230/50</t>
  </si>
  <si>
    <t>Гидрошпонка ХОМ-200-3/20</t>
  </si>
  <si>
    <t>Гидрошпонка ДОМ-320/30-4/30</t>
  </si>
  <si>
    <t>Гидрошпонка СВГ-150</t>
  </si>
  <si>
    <t>Гидрошпонка ХО-240-4/25</t>
  </si>
  <si>
    <t>Герлен Д 200/3</t>
  </si>
  <si>
    <t>24м</t>
  </si>
  <si>
    <t>Дублированный холстом, бежевого и серого цвета</t>
  </si>
  <si>
    <t>Герлен Д 200/1.5</t>
  </si>
  <si>
    <t>40м</t>
  </si>
  <si>
    <t>Герлен Д 180/3</t>
  </si>
  <si>
    <t>Герлен Д 180/1.5</t>
  </si>
  <si>
    <t>Герлен Д 120/3</t>
  </si>
  <si>
    <t>48м</t>
  </si>
  <si>
    <t>Герлен Д 120/1.5</t>
  </si>
  <si>
    <t>80м</t>
  </si>
  <si>
    <t>Герлен Д 100/3</t>
  </si>
  <si>
    <t>Герлен Д 100/1.5</t>
  </si>
  <si>
    <t>Герлен Д 80/1.5</t>
  </si>
  <si>
    <t>Герлен Д 50/1.5</t>
  </si>
  <si>
    <t>150м</t>
  </si>
  <si>
    <t>Герлен Т 200/3</t>
  </si>
  <si>
    <t>Липкий с 2-ух сторон, бежевого и серого цвета</t>
  </si>
  <si>
    <t>Герлен Т 200/1.5</t>
  </si>
  <si>
    <t>Герлен Т 180/1.5</t>
  </si>
  <si>
    <t>Герлен Т 120/3</t>
  </si>
  <si>
    <t>Герлен Т 120/1.5</t>
  </si>
  <si>
    <t>Герлен Т 100/3</t>
  </si>
  <si>
    <t>48 м</t>
  </si>
  <si>
    <t>Герлен Т 100/1.5</t>
  </si>
  <si>
    <t>Герлен Т 50/1.5</t>
  </si>
  <si>
    <t>Герлен Т 80/1.5</t>
  </si>
  <si>
    <t>150 м</t>
  </si>
  <si>
    <t>Герлен АГ 45/2</t>
  </si>
  <si>
    <t>Липкий с 2-ух сторон, чёрного цвета</t>
  </si>
  <si>
    <t>Герлен АГ 30/2</t>
  </si>
  <si>
    <t>Герлен АГ 25/1.5</t>
  </si>
  <si>
    <t>Герлен АГ 15/1.5</t>
  </si>
  <si>
    <t>216 м</t>
  </si>
  <si>
    <t>300 м</t>
  </si>
  <si>
    <t>500 м</t>
  </si>
  <si>
    <t>Герлен ФАП 60/2</t>
  </si>
  <si>
    <t>Лента пароизоляционная самоклеящаяся, дублирована армированной фольгой</t>
  </si>
  <si>
    <t>Герлен ФАП 100/1.5</t>
  </si>
  <si>
    <t>120 м</t>
  </si>
  <si>
    <t>Герлен Д(ф) 280/3.5</t>
  </si>
  <si>
    <t>Дублированный изолоном с армированной фольгой</t>
  </si>
  <si>
    <t>Гидроизоляционный состав Пенетрат (Пронитрат)</t>
  </si>
  <si>
    <t>Расход</t>
  </si>
  <si>
    <t>цена без НДС за 1 кг</t>
  </si>
  <si>
    <t>цена с НДС за 1 кг</t>
  </si>
  <si>
    <t>0,8-1,2 кг/м2</t>
  </si>
  <si>
    <t>Фасовка</t>
  </si>
  <si>
    <t>Название и краткое описание</t>
  </si>
  <si>
    <t>4 кг/м3</t>
  </si>
  <si>
    <t>4 кг.          8 кг.        20 кг.</t>
  </si>
  <si>
    <t>1,5 кг/м. пог.</t>
  </si>
  <si>
    <r>
      <rPr>
        <sz val="12"/>
        <color indexed="8"/>
        <rFont val="Times New Roman"/>
        <family val="1"/>
      </rPr>
      <t>ГС Пронитрат Микс -</t>
    </r>
    <r>
      <rPr>
        <sz val="8"/>
        <color indexed="8"/>
        <rFont val="Times New Roman"/>
        <family val="1"/>
      </rPr>
      <t xml:space="preserve"> гидроизоляционная добавка в бетонную смесь для увеличения показателей бетона по водонепроницаемости, морозостойкости и прочности. </t>
    </r>
    <r>
      <rPr>
        <b/>
        <sz val="8"/>
        <color indexed="8"/>
        <rFont val="Times New Roman"/>
        <family val="1"/>
      </rPr>
      <t>Отличительные особенности</t>
    </r>
    <r>
      <rPr>
        <sz val="8"/>
        <color indexed="8"/>
        <rFont val="Times New Roman"/>
        <family val="1"/>
      </rPr>
      <t xml:space="preserve">: при использовании добавки дополнительная гидроизоляция не требуется, введение добавки возможно в условиях завода или в автомиксере на месте бетонирования, не вызывает коррозию арматуры. Упаковка: Ведро по 20, 8, 4 кг. </t>
    </r>
  </si>
  <si>
    <r>
      <rPr>
        <sz val="12"/>
        <color indexed="8"/>
        <rFont val="Times New Roman"/>
        <family val="1"/>
      </rPr>
      <t>ГС Пронитрат Шов -</t>
    </r>
    <r>
      <rPr>
        <sz val="8"/>
        <color indexed="8"/>
        <rFont val="Times New Roman"/>
        <family val="1"/>
      </rPr>
      <t xml:space="preserve"> шовный гидроизоляционный материал, предназначенный для устранения капельных течей и предотвращения фильтрации воды через трещины, швы, стыки, вводы коммуникаций, сопряжения и примыкания. </t>
    </r>
    <r>
      <rPr>
        <b/>
        <sz val="8"/>
        <color indexed="8"/>
        <rFont val="Times New Roman"/>
        <family val="1"/>
      </rPr>
      <t>Отличительные особенности</t>
    </r>
    <r>
      <rPr>
        <sz val="8"/>
        <color indexed="8"/>
        <rFont val="Times New Roman"/>
        <family val="1"/>
      </rPr>
      <t xml:space="preserve">: высокая водонепроницаемость, прочность на сжатие В40, возможно применение при наличии фильтрации воды. Срок слуюбы не менее 25 лет. Упаковка: Ведро по 25, 10, 5 кг. </t>
    </r>
  </si>
  <si>
    <r>
      <rPr>
        <sz val="12"/>
        <color indexed="8"/>
        <rFont val="Times New Roman"/>
        <family val="1"/>
      </rPr>
      <t>ГС Пронитрат</t>
    </r>
    <r>
      <rPr>
        <sz val="9"/>
        <color indexed="8"/>
        <rFont val="Times New Roman"/>
        <family val="1"/>
      </rPr>
      <t xml:space="preserve"> - </t>
    </r>
    <r>
      <rPr>
        <sz val="8"/>
        <color indexed="8"/>
        <rFont val="Times New Roman"/>
        <family val="1"/>
      </rPr>
      <t xml:space="preserve">гидроизоляционный материал глубокого проникновения, предназначенный для значительного увеличения водонепроницаемости и предотвращения капиллярного проникновения влаги через бетон. </t>
    </r>
    <r>
      <rPr>
        <b/>
        <sz val="8"/>
        <color indexed="8"/>
        <rFont val="Times New Roman"/>
        <family val="1"/>
      </rPr>
      <t xml:space="preserve">Отличительные особенности: </t>
    </r>
    <r>
      <rPr>
        <sz val="8"/>
        <color indexed="8"/>
        <rFont val="Times New Roman"/>
        <family val="1"/>
      </rPr>
      <t>используется по влажному (мокрому!) бетону, применяется с внутренней или наружной стороны сооружения, проникает и гидроизолирует бетон на глубину свыше 400 мм, обладает повышенной бактерицидной активностью. Срок службы не менее 25 лет. Упаковка: Ведро по 25, 10, 5 кг.</t>
    </r>
  </si>
  <si>
    <r>
      <rPr>
        <sz val="12"/>
        <color indexed="8"/>
        <rFont val="Times New Roman"/>
        <family val="1"/>
      </rPr>
      <t>ГС Пронитрат Аква Стоп -</t>
    </r>
    <r>
      <rPr>
        <sz val="8"/>
        <color indexed="8"/>
        <rFont val="Times New Roman"/>
        <family val="1"/>
      </rPr>
      <t xml:space="preserve"> водоостанавливающий гидроизоляционный материал, предназначенный для мгновенной остановки напорных фонтанирующих течей. Отличительные особенности: время схватывания (способность останавливать активные фонтанирующие водные протечки) 30 сек., возможно применение для срочного ремотна старого бетона или кирпичной кладки. Упаковка: Ведро по 12+4кг.</t>
    </r>
  </si>
  <si>
    <r>
      <t xml:space="preserve">2,0 -2,2 кг/дм3. </t>
    </r>
    <r>
      <rPr>
        <sz val="8"/>
        <color indexed="8"/>
        <rFont val="Times New Roman"/>
        <family val="1"/>
      </rPr>
      <t>заполняемой пустоты</t>
    </r>
  </si>
  <si>
    <r>
      <rPr>
        <sz val="12"/>
        <color indexed="8"/>
        <rFont val="Times New Roman"/>
        <family val="1"/>
      </rPr>
      <t>Пронитрат инъекционный -</t>
    </r>
    <r>
      <rPr>
        <sz val="8"/>
        <color indexed="8"/>
        <rFont val="Times New Roman"/>
        <family val="1"/>
      </rPr>
      <t xml:space="preserve"> гидрофобизатор для устройства отсечной гидроизоляции. Отличительные особенности: останавливает капиллярный перенос воды в кирпичных или каменных кладках при ремонте старых зданий. Эффект достигается за счёт гидрофобизации внутренней поверхности капилляров, а также их сужения или перекрытия. </t>
    </r>
  </si>
  <si>
    <r>
      <t xml:space="preserve">0,5 кг/п.м. </t>
    </r>
    <r>
      <rPr>
        <sz val="8"/>
        <color indexed="8"/>
        <rFont val="Times New Roman"/>
        <family val="1"/>
      </rPr>
      <t>при 10 см толщины стены</t>
    </r>
  </si>
  <si>
    <t>канистра по 5 кг.</t>
  </si>
  <si>
    <r>
      <rPr>
        <sz val="12"/>
        <color indexed="8"/>
        <rFont val="Times New Roman"/>
        <family val="1"/>
      </rPr>
      <t>ГС Пронитрат Гидро -</t>
    </r>
    <r>
      <rPr>
        <sz val="8"/>
        <color indexed="8"/>
        <rFont val="Times New Roman"/>
        <family val="1"/>
      </rPr>
      <t>пропитывающий материал на основе фторсодержащих акриловых полимеров, обладающих гидро- и олеофобными свойствами. Отличительные особенности: защищает от проникновения воды, любых жиров, промышленных, атмосферных и техногенных загрязнений. Обработанные поверхности не подвержены истираемости, устойчивы к воздействию кислот и щелочей.</t>
    </r>
  </si>
  <si>
    <t>0,2-0,3 кг/м2</t>
  </si>
  <si>
    <r>
      <rPr>
        <sz val="12"/>
        <color indexed="8"/>
        <rFont val="Times New Roman"/>
        <family val="1"/>
      </rPr>
      <t>Типром Д (концентрат)</t>
    </r>
    <r>
      <rPr>
        <sz val="9"/>
        <color indexed="8"/>
        <rFont val="Times New Roman"/>
        <family val="1"/>
      </rPr>
      <t xml:space="preserve"> - гидрофобизатор для придания водоотталкивающих, антисептических свойств силикатному кирпичу, бетону, штукатурке, известняку, натуральному и искусственному камню, асбестоцементу, газосиликатным блокам, дереву, для устройства инъекционной гидроизоляции кирпичных фундаментов. Может применяться в качестве грунта для красок на растворителях. Не рекомендуется для обработки облицовочного керамического кирпича. Разводится водой 1:24 (1л. Типрома Д на 24 л. воды). Внешний вид строительных материалов после обработки не изменяется. </t>
    </r>
  </si>
  <si>
    <r>
      <t>350-600 мл./м</t>
    </r>
    <r>
      <rPr>
        <sz val="14"/>
        <color indexed="8"/>
        <rFont val="Times New Roman"/>
        <family val="1"/>
      </rPr>
      <t>2</t>
    </r>
  </si>
  <si>
    <t>канистра по 1 л.</t>
  </si>
  <si>
    <r>
      <t>200-380 мл./м</t>
    </r>
    <r>
      <rPr>
        <sz val="14"/>
        <color indexed="8"/>
        <rFont val="Times New Roman"/>
        <family val="1"/>
      </rPr>
      <t>2</t>
    </r>
  </si>
  <si>
    <r>
      <rPr>
        <sz val="12"/>
        <color indexed="8"/>
        <rFont val="Times New Roman"/>
        <family val="1"/>
      </rPr>
      <t xml:space="preserve">Типром К </t>
    </r>
    <r>
      <rPr>
        <sz val="9"/>
        <color indexed="8"/>
        <rFont val="Times New Roman"/>
        <family val="1"/>
      </rPr>
      <t>(концентрат) Антигриьковая водоотталкивающая пропитка для кирпича, бетона, штукатурки, известняка, пенобетона, шифера, дерева и др. строительных материалов с целью: Предотвращения появления высолов на фасадах кирпичных домов; увеличение морозостойкости кирпичных фасадов, столбов, заборов, цоколей, балконов, козырьков, парапетов, отливов, откосов, тротуарной плитки; в качестве антигрибкового средства для черепичных и шиферных крыш, а также в местах с повышенной влажностью и непосредственного контакта с водой; защиты от промокания бетона, силикатного кирпича, ренобетона, газосиликатных блоков и т.д.; в качестве грунта для фасадных красок на основе растворителя. Разводится водой 1:3 . Внешний вид не изменяет.</t>
    </r>
  </si>
  <si>
    <r>
      <rPr>
        <sz val="12"/>
        <color indexed="8"/>
        <rFont val="Times New Roman"/>
        <family val="1"/>
      </rPr>
      <t xml:space="preserve">Типром К Люкс </t>
    </r>
    <r>
      <rPr>
        <sz val="9"/>
        <color indexed="8"/>
        <rFont val="Times New Roman"/>
        <family val="1"/>
      </rPr>
      <t>гидрофобизатор глубоко проникновения для водогрязеотталкивающих и антисептических свойств кирпичу, бетону, штукатурке, пенобетону, шиферу, дереву и другим строительным материалам. Внешний вид не изменяется.</t>
    </r>
  </si>
  <si>
    <r>
      <t>150-380 мл./м</t>
    </r>
    <r>
      <rPr>
        <sz val="14"/>
        <color indexed="8"/>
        <rFont val="Times New Roman"/>
        <family val="1"/>
      </rPr>
      <t>2</t>
    </r>
  </si>
  <si>
    <r>
      <rPr>
        <sz val="12"/>
        <color indexed="8"/>
        <rFont val="Times New Roman"/>
        <family val="1"/>
      </rPr>
      <t xml:space="preserve">Типром М </t>
    </r>
    <r>
      <rPr>
        <sz val="9"/>
        <color indexed="8"/>
        <rFont val="Times New Roman"/>
        <family val="1"/>
      </rPr>
      <t>гидрофобизатор глубокого проникновения на органическом растворителе с эффектом "мокрый кирпич" для придания водо-грязеотталкивающих свойств кирпичу, искусственному и природному камню.</t>
    </r>
  </si>
  <si>
    <r>
      <t>200-400 мл./м</t>
    </r>
    <r>
      <rPr>
        <sz val="14"/>
        <color indexed="8"/>
        <rFont val="Times New Roman"/>
        <family val="1"/>
      </rPr>
      <t>2</t>
    </r>
  </si>
  <si>
    <r>
      <rPr>
        <sz val="12"/>
        <color indexed="8"/>
        <rFont val="Times New Roman"/>
        <family val="1"/>
      </rPr>
      <t xml:space="preserve">Типром У </t>
    </r>
    <r>
      <rPr>
        <sz val="9"/>
        <color indexed="8"/>
        <rFont val="Times New Roman"/>
        <family val="1"/>
      </rPr>
      <t>гидрофобизатор глубокого проникновения на органическом растворителе для керамического и силикатного кирпича, бетона, гозо- и пенобетона, ракушечника, песчаника, бордюрного камня, тротуарной плитки, штукатурки, черепицы, известняка, гипса, природного камня, дерева и др. материалов с целью: придания грязе-водоотталкивающих свойств; повышения морозо- и коррозийной стойкости; увеличения долговечности. Внешний вид не изменяется</t>
    </r>
  </si>
  <si>
    <t>канистра по 1 кг.</t>
  </si>
  <si>
    <t>канистра по 1 и 5 л.</t>
  </si>
  <si>
    <r>
      <rPr>
        <sz val="12"/>
        <color indexed="8"/>
        <rFont val="Times New Roman"/>
        <family val="1"/>
      </rPr>
      <t>Типром А</t>
    </r>
    <r>
      <rPr>
        <sz val="9"/>
        <color indexed="8"/>
        <rFont val="Times New Roman"/>
        <family val="1"/>
      </rPr>
      <t xml:space="preserve"> - антисептик для защиты неметаллических пористых поверхностей (древесины, кирпич, бетон, штукатурка, природный и искусственный камень, фанера, ДСП) от поражения плесенью, синевой, почернением, грибами и бактериями.</t>
    </r>
  </si>
  <si>
    <r>
      <rPr>
        <sz val="12"/>
        <color indexed="8"/>
        <rFont val="Times New Roman"/>
        <family val="1"/>
      </rPr>
      <t>Типром ОФ</t>
    </r>
    <r>
      <rPr>
        <sz val="9"/>
        <color indexed="8"/>
        <rFont val="Times New Roman"/>
        <family val="1"/>
      </rPr>
      <t xml:space="preserve"> - очиститель фасадов. Кислотное средство в виде геля для удаления сульфатно-карбонатных высолов с кирпичных фасадов.</t>
    </r>
  </si>
  <si>
    <r>
      <rPr>
        <sz val="12"/>
        <color indexed="8"/>
        <rFont val="Times New Roman"/>
        <family val="1"/>
      </rPr>
      <t>Типром ОЦ (концентрат)</t>
    </r>
    <r>
      <rPr>
        <sz val="9"/>
        <color indexed="8"/>
        <rFont val="Times New Roman"/>
        <family val="1"/>
      </rPr>
      <t>. Кислотное средство, водорастворимый порошок для удаления растворных пятен и высолов с кирпичных фасадов. Концентрат разводят водой от 1:5 до 1:10 (по необходимости)</t>
    </r>
  </si>
  <si>
    <r>
      <rPr>
        <sz val="12"/>
        <color indexed="8"/>
        <rFont val="Times New Roman"/>
        <family val="1"/>
      </rPr>
      <t>Типром Плюс (концентрат)</t>
    </r>
    <r>
      <rPr>
        <sz val="9"/>
        <color indexed="8"/>
        <rFont val="Times New Roman"/>
        <family val="1"/>
      </rPr>
      <t xml:space="preserve"> очиститель концентрат универсальный, от высолов, атмосферных загрязнений, растворных пятен, разводят водой от 1:2 до 1:5 (по необходимости). Применять по сухой поверхности не ниже 0Со</t>
    </r>
  </si>
  <si>
    <t>Гидрофобизаторы и очистители Типром</t>
  </si>
  <si>
    <t>Корунд Классик</t>
  </si>
  <si>
    <t>Корунд Фасад</t>
  </si>
  <si>
    <t>Корунд Антикор</t>
  </si>
  <si>
    <t>Корунд Зима</t>
  </si>
  <si>
    <t>20 л.</t>
  </si>
  <si>
    <t>10 л               20 л.</t>
  </si>
  <si>
    <t>5 л                 10 л                  20 л.</t>
  </si>
  <si>
    <t>10 л                  20 л.</t>
  </si>
  <si>
    <t>25 длина*(23)</t>
  </si>
  <si>
    <t>Герметик полиуретановый 2-комп "Сазиласт 24"</t>
  </si>
  <si>
    <t>16,5 кг</t>
  </si>
  <si>
    <t>Гернитовый шнур ПРП40 К-80   1 м.п.=4000гр.</t>
  </si>
  <si>
    <t>Гернитовый шнур ПРП40 П 40х60   1 м.п.=1830гр.</t>
  </si>
  <si>
    <t>Гернитовый шнур ПРП40 П 30х40   1 м.п.=870гр.</t>
  </si>
  <si>
    <t>Гернитовый шнур ПРП40 К-20   1 м.п.=315гр.</t>
  </si>
  <si>
    <t>ГЕРМЕТИКИ И МАСТИКИ</t>
  </si>
  <si>
    <t>Полоса "Изоком" 8*1000*50</t>
  </si>
  <si>
    <t>Полоса "Изоком" 10*1000*50</t>
  </si>
  <si>
    <t>Полоса "Изоком" 12*1000*50</t>
  </si>
  <si>
    <t>Полоса "Изоком" 15*1000*50</t>
  </si>
  <si>
    <t>Полоса "Изоком" 20*100*50</t>
  </si>
  <si>
    <t>Полоса "Изоком" 24*100*50</t>
  </si>
  <si>
    <t>Полоса "Изоком" 30*100*50</t>
  </si>
  <si>
    <t>Полоса "Изоком" 40*100*50</t>
  </si>
  <si>
    <t>Полоса "Изоком" 50*100*50</t>
  </si>
  <si>
    <t>Демпферная лента самоклеящеяся 5*100</t>
  </si>
  <si>
    <t>Демпферная лента самоклеящеяся 10*100</t>
  </si>
  <si>
    <t>Демпферная лента самоклеящеяся 5*70</t>
  </si>
  <si>
    <t>Демпферная лента самоклеящеяся 5*80</t>
  </si>
  <si>
    <t>Демпферная лента самоклеящеяся 5*200</t>
  </si>
  <si>
    <t>Демпферная лента самоклеящеяся 6*250</t>
  </si>
  <si>
    <t>Демпферная лента самоклеящеяся 8*80</t>
  </si>
  <si>
    <t>Демпферная лента самоклеящеяся 8*125</t>
  </si>
  <si>
    <t>Демпферная лента самоклеящеяся 8*150</t>
  </si>
  <si>
    <t>Демпферная лента самоклеящеяся 8*200</t>
  </si>
  <si>
    <t>Демпферная лента самоклеящеяся 8*250</t>
  </si>
  <si>
    <t>Демпферная лента 5*70</t>
  </si>
  <si>
    <t>Демпферная лента самоклеящеяся 8*100</t>
  </si>
  <si>
    <t>5 кг.       10 кг.     25 кг.</t>
  </si>
  <si>
    <t>ЖГУТЫ ИЗ ВСПЕНЕННОГО ПОЛИЭТИЛЕНА "ВИЛАТЕРМ"</t>
  </si>
  <si>
    <t>ПОЛОСА (ПОДЛОЖКА)</t>
  </si>
  <si>
    <t>ДЕМПФЕРНАЯ ЛЕНТА</t>
  </si>
  <si>
    <t>ЛЕНТОЧНЫЙ ГЕРМЕТИК "ГЕРЛЕН"</t>
  </si>
  <si>
    <t>сайт: www.slavbelstroy.by</t>
  </si>
  <si>
    <t>E-mail: slavbelstroy@gmail.com</t>
  </si>
  <si>
    <t>20 кг</t>
  </si>
  <si>
    <t>5 кг.                 10 кг.              25 кг.</t>
  </si>
  <si>
    <t>75,00       150,00    300,00</t>
  </si>
  <si>
    <t>90,00      180,00     360,00</t>
  </si>
  <si>
    <t>160,00    320,00</t>
  </si>
  <si>
    <t>192,00       384,00</t>
  </si>
  <si>
    <t>190,00    380,00</t>
  </si>
  <si>
    <t>228,00    456,00</t>
  </si>
  <si>
    <r>
      <t xml:space="preserve">4 р.          </t>
    </r>
    <r>
      <rPr>
        <sz val="8"/>
        <color indexed="8"/>
        <rFont val="Times New Roman"/>
        <family val="1"/>
      </rPr>
      <t xml:space="preserve"> </t>
    </r>
    <r>
      <rPr>
        <sz val="8"/>
        <rFont val="Times New Roman"/>
        <family val="1"/>
      </rPr>
      <t xml:space="preserve">(от 1200 кг.) </t>
    </r>
    <r>
      <rPr>
        <sz val="12"/>
        <rFont val="Times New Roman"/>
        <family val="1"/>
      </rPr>
      <t>4,5</t>
    </r>
    <r>
      <rPr>
        <sz val="12"/>
        <color indexed="8"/>
        <rFont val="Times New Roman"/>
        <family val="1"/>
      </rPr>
      <t xml:space="preserve"> р.         </t>
    </r>
    <r>
      <rPr>
        <sz val="8"/>
        <color indexed="8"/>
        <rFont val="Times New Roman"/>
        <family val="1"/>
      </rPr>
      <t xml:space="preserve">(от 500кг.) </t>
    </r>
    <r>
      <rPr>
        <sz val="12"/>
        <color indexed="8"/>
        <rFont val="Times New Roman"/>
        <family val="1"/>
      </rPr>
      <t xml:space="preserve">5,2 р.          </t>
    </r>
    <r>
      <rPr>
        <sz val="8"/>
        <color indexed="8"/>
        <rFont val="Times New Roman"/>
        <family val="1"/>
      </rPr>
      <t xml:space="preserve"> (до 500кг.)</t>
    </r>
  </si>
  <si>
    <r>
      <t xml:space="preserve">4,8 р. </t>
    </r>
    <r>
      <rPr>
        <sz val="12"/>
        <color indexed="9"/>
        <rFont val="Times New Roman"/>
        <family val="1"/>
      </rPr>
      <t>бел.руб.</t>
    </r>
    <r>
      <rPr>
        <sz val="12"/>
        <color indexed="8"/>
        <rFont val="Times New Roman"/>
        <family val="1"/>
      </rPr>
      <t xml:space="preserve"> 5,4 р. </t>
    </r>
    <r>
      <rPr>
        <sz val="12"/>
        <color indexed="9"/>
        <rFont val="Times New Roman"/>
        <family val="1"/>
      </rPr>
      <t>бел.руб.</t>
    </r>
    <r>
      <rPr>
        <sz val="12"/>
        <color indexed="8"/>
        <rFont val="Times New Roman"/>
        <family val="1"/>
      </rPr>
      <t xml:space="preserve"> 6,24 р. </t>
    </r>
    <r>
      <rPr>
        <sz val="12"/>
        <color indexed="9"/>
        <rFont val="Times New Roman"/>
        <family val="1"/>
      </rPr>
      <t>бел.руб.</t>
    </r>
  </si>
  <si>
    <r>
      <t xml:space="preserve">5,9 р.      </t>
    </r>
    <r>
      <rPr>
        <sz val="8"/>
        <color indexed="8"/>
        <rFont val="Times New Roman"/>
        <family val="1"/>
      </rPr>
      <t xml:space="preserve"> </t>
    </r>
    <r>
      <rPr>
        <sz val="8"/>
        <rFont val="Times New Roman"/>
        <family val="1"/>
      </rPr>
      <t xml:space="preserve">(от 1200 кг.) </t>
    </r>
    <r>
      <rPr>
        <sz val="12"/>
        <color indexed="8"/>
        <rFont val="Times New Roman"/>
        <family val="1"/>
      </rPr>
      <t xml:space="preserve">6,4 р.         </t>
    </r>
    <r>
      <rPr>
        <sz val="8"/>
        <color indexed="8"/>
        <rFont val="Times New Roman"/>
        <family val="1"/>
      </rPr>
      <t xml:space="preserve">(от 500кг.)     </t>
    </r>
    <r>
      <rPr>
        <sz val="12"/>
        <color indexed="8"/>
        <rFont val="Times New Roman"/>
        <family val="1"/>
      </rPr>
      <t xml:space="preserve">7 р.        </t>
    </r>
    <r>
      <rPr>
        <sz val="8"/>
        <color indexed="8"/>
        <rFont val="Times New Roman"/>
        <family val="1"/>
      </rPr>
      <t xml:space="preserve"> (до 500кг.)</t>
    </r>
  </si>
  <si>
    <r>
      <t xml:space="preserve">7,08 р. </t>
    </r>
    <r>
      <rPr>
        <sz val="12"/>
        <color indexed="9"/>
        <rFont val="Times New Roman"/>
        <family val="1"/>
      </rPr>
      <t>бел.руб.</t>
    </r>
    <r>
      <rPr>
        <sz val="12"/>
        <color indexed="8"/>
        <rFont val="Times New Roman"/>
        <family val="1"/>
      </rPr>
      <t xml:space="preserve"> 7,68 р. </t>
    </r>
    <r>
      <rPr>
        <sz val="12"/>
        <color indexed="9"/>
        <rFont val="Times New Roman"/>
        <family val="1"/>
      </rPr>
      <t>бел.руб.</t>
    </r>
    <r>
      <rPr>
        <sz val="12"/>
        <color indexed="8"/>
        <rFont val="Times New Roman"/>
        <family val="1"/>
      </rPr>
      <t xml:space="preserve"> 8,4 р. </t>
    </r>
    <r>
      <rPr>
        <sz val="12"/>
        <color indexed="9"/>
        <rFont val="Times New Roman"/>
        <family val="1"/>
      </rPr>
      <t>бел.руб.</t>
    </r>
  </si>
  <si>
    <r>
      <t xml:space="preserve">4,44р. </t>
    </r>
    <r>
      <rPr>
        <sz val="12"/>
        <color indexed="9"/>
        <rFont val="Times New Roman"/>
        <family val="1"/>
      </rPr>
      <t>бел.руб.</t>
    </r>
    <r>
      <rPr>
        <sz val="12"/>
        <color indexed="8"/>
        <rFont val="Times New Roman"/>
        <family val="1"/>
      </rPr>
      <t xml:space="preserve"> 5,16 р. </t>
    </r>
    <r>
      <rPr>
        <sz val="12"/>
        <color indexed="9"/>
        <rFont val="Times New Roman"/>
        <family val="1"/>
      </rPr>
      <t>бел.руб.</t>
    </r>
    <r>
      <rPr>
        <sz val="12"/>
        <color indexed="8"/>
        <rFont val="Times New Roman"/>
        <family val="1"/>
      </rPr>
      <t xml:space="preserve"> 5,76 р. </t>
    </r>
    <r>
      <rPr>
        <sz val="12"/>
        <color indexed="9"/>
        <rFont val="Times New Roman"/>
        <family val="1"/>
      </rPr>
      <t>бел.руб.</t>
    </r>
  </si>
  <si>
    <r>
      <t xml:space="preserve">3,7 р.      </t>
    </r>
    <r>
      <rPr>
        <sz val="8"/>
        <color indexed="8"/>
        <rFont val="Times New Roman"/>
        <family val="1"/>
      </rPr>
      <t xml:space="preserve"> </t>
    </r>
    <r>
      <rPr>
        <sz val="8"/>
        <rFont val="Times New Roman"/>
        <family val="1"/>
      </rPr>
      <t xml:space="preserve">(от 1200 кг.) </t>
    </r>
    <r>
      <rPr>
        <sz val="12"/>
        <color indexed="8"/>
        <rFont val="Times New Roman"/>
        <family val="1"/>
      </rPr>
      <t xml:space="preserve">4,3 р.        </t>
    </r>
    <r>
      <rPr>
        <sz val="8"/>
        <color indexed="8"/>
        <rFont val="Times New Roman"/>
        <family val="1"/>
      </rPr>
      <t xml:space="preserve">(от 500кг.) </t>
    </r>
    <r>
      <rPr>
        <sz val="12"/>
        <color indexed="8"/>
        <rFont val="Times New Roman"/>
        <family val="1"/>
      </rPr>
      <t xml:space="preserve">4,8 р.      </t>
    </r>
    <r>
      <rPr>
        <sz val="8"/>
        <color indexed="8"/>
        <rFont val="Times New Roman"/>
        <family val="1"/>
      </rPr>
      <t xml:space="preserve"> (до 500кг.)</t>
    </r>
  </si>
  <si>
    <r>
      <t xml:space="preserve">3,3 р.         </t>
    </r>
    <r>
      <rPr>
        <sz val="8"/>
        <color indexed="8"/>
        <rFont val="Times New Roman"/>
        <family val="1"/>
      </rPr>
      <t xml:space="preserve">(от 500кг.) </t>
    </r>
    <r>
      <rPr>
        <sz val="12"/>
        <color indexed="8"/>
        <rFont val="Times New Roman"/>
        <family val="1"/>
      </rPr>
      <t xml:space="preserve">3,8 р.     </t>
    </r>
    <r>
      <rPr>
        <sz val="8"/>
        <color indexed="8"/>
        <rFont val="Times New Roman"/>
        <family val="1"/>
      </rPr>
      <t xml:space="preserve"> (до 500кг.)</t>
    </r>
  </si>
  <si>
    <r>
      <rPr>
        <sz val="12"/>
        <color indexed="8"/>
        <rFont val="Times New Roman"/>
        <family val="1"/>
      </rPr>
      <t xml:space="preserve">3,96 р. </t>
    </r>
    <r>
      <rPr>
        <sz val="12"/>
        <color indexed="9"/>
        <rFont val="Times New Roman"/>
        <family val="1"/>
      </rPr>
      <t>бел.руб.</t>
    </r>
    <r>
      <rPr>
        <sz val="12"/>
        <color indexed="8"/>
        <rFont val="Times New Roman"/>
        <family val="1"/>
      </rPr>
      <t xml:space="preserve"> 4,56 р. </t>
    </r>
    <r>
      <rPr>
        <sz val="12"/>
        <color indexed="9"/>
        <rFont val="Times New Roman"/>
        <family val="1"/>
      </rPr>
      <t>бел.руб.</t>
    </r>
  </si>
  <si>
    <t>Гидрошпонка ДВ-500/50</t>
  </si>
  <si>
    <t>Гидрошпонка ХВ-500</t>
  </si>
  <si>
    <t>Гидрошпонка УВ-150-4/30</t>
  </si>
  <si>
    <t>от 200 м.п.</t>
  </si>
  <si>
    <t>18 кг</t>
  </si>
  <si>
    <t>6 кг</t>
  </si>
  <si>
    <t>3 кг</t>
  </si>
  <si>
    <t>25 кг</t>
  </si>
  <si>
    <t>Эмаль ПФ-115 белая</t>
  </si>
  <si>
    <t>Эмаль ПФ-115 синяя</t>
  </si>
  <si>
    <t>Эмаль ПФ-115 красная</t>
  </si>
  <si>
    <t>Герметик MS Polymer Tenalux 342XL 0,6 мл/900 гр.</t>
  </si>
  <si>
    <t>2 кг</t>
  </si>
  <si>
    <t>1 кг</t>
  </si>
  <si>
    <t>Эмаль ПФ-115 зелёная</t>
  </si>
  <si>
    <t>Эмаль ПФ-115 бирюзовая</t>
  </si>
  <si>
    <t>Эмаль ПФ-115 желтая</t>
  </si>
  <si>
    <t>Эмаль ПФ-115 салатовая</t>
  </si>
  <si>
    <t>Эмаль ПФ-115 оранжевая</t>
  </si>
  <si>
    <t>Эмаль ПФ-115 голубая</t>
  </si>
  <si>
    <t>Эмаль ПФ-115 серая</t>
  </si>
  <si>
    <t>Эмаль ПФ-115 бежевая</t>
  </si>
  <si>
    <t>Эмаль ПФ-115 коричневая</t>
  </si>
  <si>
    <t>Эмаль ПФ-115 красно-коричневая</t>
  </si>
  <si>
    <t>Эмаль ПФ-115 черная</t>
  </si>
  <si>
    <t>Грунтовка ГФ 021 по металлу/бетону/дереву Серая</t>
  </si>
  <si>
    <t>Грунтовка ГФ 021 по металлу/бетону/дереву Красно-коричневая</t>
  </si>
  <si>
    <t>Преобразователь ржавчины 10 л</t>
  </si>
  <si>
    <t>ЭМАЛИ ПФ - 115</t>
  </si>
  <si>
    <t>Расворители, грунтовки</t>
  </si>
  <si>
    <t>ЭМАЛИ ПФ - 266 (Для пола)</t>
  </si>
  <si>
    <t>Желто-коричневая / Красно коричневая</t>
  </si>
  <si>
    <t>Трубы теплоизоляционные полиэтиленовые пористые STEINOFLEX 400 ТУ 37526406.001-99 (изоляция для труб -цилиндрические скорлупы с повышенной плотностью)</t>
  </si>
  <si>
    <t>Внутр. Диаметр изоляции мм.</t>
  </si>
  <si>
    <t>Толщина изоляции мм.</t>
  </si>
  <si>
    <t>Цена за 1 м.п. в бел.руб. без НДС</t>
  </si>
  <si>
    <t>MS Полимерные (гибридные)</t>
  </si>
  <si>
    <t>Акриловые (акрилатные)</t>
  </si>
  <si>
    <t>Акриловые Шовные для дерева</t>
  </si>
  <si>
    <t>Корунд Жидкая Кровля</t>
  </si>
  <si>
    <t>Корунд Фундамент</t>
  </si>
  <si>
    <t>Корунд Санитарный</t>
  </si>
  <si>
    <t>70,00       140,00    280,00</t>
  </si>
  <si>
    <t>84,00      168,00     336,00</t>
  </si>
  <si>
    <t>Dali (пропитки, добавки)</t>
  </si>
  <si>
    <t>"Гидростоп" гидрофобизатор для камня/бетона/кирпича</t>
  </si>
  <si>
    <t>1л/2-6м2</t>
  </si>
  <si>
    <t>10 л</t>
  </si>
  <si>
    <t>5 л</t>
  </si>
  <si>
    <r>
      <t xml:space="preserve">Герметик для дерева "EUROTEX" 0,6 кг. </t>
    </r>
    <r>
      <rPr>
        <sz val="9"/>
        <color indexed="8"/>
        <rFont val="Times New Roman"/>
        <family val="1"/>
      </rPr>
      <t>Орех, калужница, сосна, белый</t>
    </r>
  </si>
  <si>
    <r>
      <t xml:space="preserve">Герметик для дерева "EUROTEX" 3 кг. </t>
    </r>
    <r>
      <rPr>
        <sz val="9"/>
        <color indexed="8"/>
        <rFont val="Times New Roman"/>
        <family val="1"/>
      </rPr>
      <t>Орех, калужница, сосна, белый</t>
    </r>
  </si>
  <si>
    <r>
      <t xml:space="preserve">Герметик для дерева "EUROTEX" 6 кг. </t>
    </r>
    <r>
      <rPr>
        <sz val="9"/>
        <color indexed="8"/>
        <rFont val="Times New Roman"/>
        <family val="1"/>
      </rPr>
      <t>Орех, калужница, сосна, белый</t>
    </r>
  </si>
  <si>
    <r>
      <t xml:space="preserve">Герметик для дерева "EUROTEX" 25 кг. </t>
    </r>
    <r>
      <rPr>
        <sz val="9"/>
        <color indexed="8"/>
        <rFont val="Times New Roman"/>
        <family val="1"/>
      </rPr>
      <t>Орех, калужница, сосна, белый</t>
    </r>
  </si>
  <si>
    <t>Полиуретановые</t>
  </si>
  <si>
    <t>Мастика тиоколовая "АМ 05К"</t>
  </si>
  <si>
    <t>Мастика тиоколовая "СГ 1-М"</t>
  </si>
  <si>
    <t>Мастика тиоколовая "ЛТ 1"</t>
  </si>
  <si>
    <t>Герметик MS Polymer Tenalux 112M 0,6 мл/900 гр. (кровля)</t>
  </si>
  <si>
    <t>Герметик MS Polymer Tenalux 111M 0,6 мл/900 гр. (стены, окна)</t>
  </si>
  <si>
    <t>Герметик MS Polymer Tenalux 131M 0,6 мл/900 гр. (пол)</t>
  </si>
  <si>
    <t>Герметик "СТИЗ-А" (для наружнего слоя) (паропроницаемый)</t>
  </si>
  <si>
    <t>Герметик "СТИЗ-В" (для внутреннего слоя) (пароизоляционный)</t>
  </si>
  <si>
    <t>ЛИПЛЕНТ Сд 70*1,5 (окна снаружи, паропоницаемые)</t>
  </si>
  <si>
    <t>ЛИПЛЕНТ Сд 100*1,5 (окна снаружи, паропоницаемые)</t>
  </si>
  <si>
    <t>ЛИПЛЕНТ Мп 45*1,5 (под подоконник)</t>
  </si>
  <si>
    <t>ЛИПЛЕНТ Мп 100*1,5 (под подоконник)</t>
  </si>
  <si>
    <r>
      <t>ЛИПЛЕНТ Ст 70 (дубл)</t>
    </r>
    <r>
      <rPr>
        <sz val="10"/>
        <color indexed="8"/>
        <rFont val="Times New Roman"/>
        <family val="1"/>
      </rPr>
      <t xml:space="preserve"> (внутри, окна по периметру, пароизоляционный)</t>
    </r>
  </si>
  <si>
    <r>
      <t>ЛИПЛЕНТ Ст 100 (дубл)</t>
    </r>
    <r>
      <rPr>
        <sz val="10"/>
        <color indexed="8"/>
        <rFont val="Times New Roman"/>
        <family val="1"/>
      </rPr>
      <t xml:space="preserve"> (внутри, окна по периметру, пароизоляционный)</t>
    </r>
  </si>
  <si>
    <t>ЛИПЛЕНТ С 50*1,5 (односторонний, дублирован холстом)</t>
  </si>
  <si>
    <t>ЛИПЛЕНТ С 100*1,5 (односторонний, дублирован холстом)</t>
  </si>
  <si>
    <t>ЛИПЛЕНТ С 180*3 (односторонний, дублирован холстом)</t>
  </si>
  <si>
    <t>ЛИПЛЕНТ-О 45*2 (двухсторонний)</t>
  </si>
  <si>
    <t>ЛИПЛЕНТ-О 100*2  (двухсторонний)</t>
  </si>
  <si>
    <t>Гернитовый шнур ПРП40 К-25   1 м.п.=380гр.</t>
  </si>
  <si>
    <t>1 м. пог.</t>
  </si>
  <si>
    <t>600мл/900гр.</t>
  </si>
  <si>
    <t>5 кг.          10 кг.        25 кг.</t>
  </si>
  <si>
    <t>Гернитовый шнур ПРП40 К-13   1 м.п.=80гр.</t>
  </si>
  <si>
    <t>Гернитовый шнур ПРП40 К-10  1 м.п.=60гр.</t>
  </si>
  <si>
    <t>Гернитовый шнур ПРП40 К-8  1 м.п.=50гр.</t>
  </si>
  <si>
    <r>
      <t xml:space="preserve">2,1 м </t>
    </r>
    <r>
      <rPr>
        <sz val="12"/>
        <color indexed="8"/>
        <rFont val="Calibri"/>
        <family val="2"/>
      </rPr>
      <t>×</t>
    </r>
    <r>
      <rPr>
        <sz val="12"/>
        <color indexed="8"/>
        <rFont val="Times New Roman"/>
        <family val="1"/>
      </rPr>
      <t xml:space="preserve"> 20 м</t>
    </r>
  </si>
  <si>
    <t>цена без НДС за 1 м.п.</t>
  </si>
  <si>
    <t>цена с НДС за 1 м.п.</t>
  </si>
  <si>
    <r>
      <rPr>
        <b/>
        <sz val="10"/>
        <color indexed="8"/>
        <rFont val="Times New Roman"/>
        <family val="1"/>
      </rPr>
      <t xml:space="preserve">Мембрана LOGICBASE V-SL (LOGICROOF T–SL) </t>
    </r>
    <r>
      <rPr>
        <b/>
        <sz val="12"/>
        <color indexed="8"/>
        <rFont val="Times New Roman"/>
        <family val="1"/>
      </rPr>
      <t>1,5</t>
    </r>
    <r>
      <rPr>
        <sz val="12"/>
        <color indexed="8"/>
        <rFont val="Times New Roman"/>
        <family val="1"/>
      </rPr>
      <t xml:space="preserve"> </t>
    </r>
    <r>
      <rPr>
        <sz val="10"/>
        <color indexed="8"/>
        <rFont val="Times New Roman"/>
        <family val="1"/>
      </rPr>
      <t>– мембрана ПВХ, ничем не армирована, состоящая из 2-х слоев. Один из слоев мембраны является слой ярко-желтого цвета, который дает возможность своевременно выявить места проколов и повреждений, а 2 слой - черный. В основном данная мембрану используют при установке гидроизоляции в тоннелях, для фундаментов конструкций.</t>
    </r>
  </si>
  <si>
    <r>
      <rPr>
        <b/>
        <sz val="10"/>
        <color indexed="8"/>
        <rFont val="Times New Roman"/>
        <family val="1"/>
      </rPr>
      <t xml:space="preserve">Мембрана LOGICBASE V-SL (LOGICROOF T–SL) </t>
    </r>
    <r>
      <rPr>
        <b/>
        <sz val="12"/>
        <color indexed="8"/>
        <rFont val="Times New Roman"/>
        <family val="1"/>
      </rPr>
      <t>2,0</t>
    </r>
    <r>
      <rPr>
        <b/>
        <sz val="10"/>
        <color indexed="8"/>
        <rFont val="Times New Roman"/>
        <family val="1"/>
      </rPr>
      <t>–</t>
    </r>
    <r>
      <rPr>
        <sz val="10"/>
        <color indexed="8"/>
        <rFont val="Times New Roman"/>
        <family val="1"/>
      </rPr>
      <t xml:space="preserve"> мембрана ПВХ, ничем не армирована, состоящая из 2-х слоев. Один из слоев мембраны является слой ярко-желтого цвета, который дает возможность своевременно выявить места проколов и повреждений, а 2 слой - черный. В основном данная мембрану используют при установке гидроизоляции в тоннелях, для фундаментов конструкций.</t>
    </r>
  </si>
  <si>
    <t>Гидроизоляционные мембраны LOGICBASE V-SL (LOGICROOF T–SL)</t>
  </si>
  <si>
    <t>Гидроизоляционные мембраны LOGICROOF</t>
  </si>
  <si>
    <r>
      <t xml:space="preserve">2,1 м </t>
    </r>
    <r>
      <rPr>
        <sz val="12"/>
        <color indexed="8"/>
        <rFont val="Calibri"/>
        <family val="2"/>
      </rPr>
      <t>×</t>
    </r>
    <r>
      <rPr>
        <sz val="12"/>
        <color indexed="8"/>
        <rFont val="Times New Roman"/>
        <family val="1"/>
      </rPr>
      <t xml:space="preserve"> 25 м</t>
    </r>
  </si>
  <si>
    <r>
      <rPr>
        <b/>
        <sz val="10"/>
        <color indexed="8"/>
        <rFont val="Times New Roman"/>
        <family val="1"/>
      </rPr>
      <t xml:space="preserve">Мембрана Logicroof Logicroof V-RP </t>
    </r>
    <r>
      <rPr>
        <b/>
        <sz val="12"/>
        <color indexed="8"/>
        <rFont val="Times New Roman"/>
        <family val="1"/>
      </rPr>
      <t>(1,5 мм)</t>
    </r>
    <r>
      <rPr>
        <sz val="10"/>
        <color indexed="8"/>
        <rFont val="Times New Roman"/>
        <family val="1"/>
      </rPr>
      <t xml:space="preserve"> -  в состав данной мембраны включена полиэстровая сетка, придающая материалу еще более высокий показатель прочности, а также она позволяет снизить степень усадки мембраны. Сфера использования – кровли с механическим креплением.</t>
    </r>
  </si>
  <si>
    <r>
      <rPr>
        <b/>
        <sz val="10"/>
        <color indexed="8"/>
        <rFont val="Times New Roman"/>
        <family val="1"/>
      </rPr>
      <t>Мембрана Logicroof V-RP</t>
    </r>
    <r>
      <rPr>
        <b/>
        <sz val="12"/>
        <color indexed="8"/>
        <rFont val="Times New Roman"/>
        <family val="1"/>
      </rPr>
      <t xml:space="preserve"> (1,2 мм)</t>
    </r>
    <r>
      <rPr>
        <b/>
        <sz val="10"/>
        <color indexed="8"/>
        <rFont val="Times New Roman"/>
        <family val="1"/>
      </rPr>
      <t xml:space="preserve"> -  </t>
    </r>
    <r>
      <rPr>
        <sz val="10"/>
        <color indexed="8"/>
        <rFont val="Times New Roman"/>
        <family val="1"/>
      </rPr>
      <t xml:space="preserve">в состав данной мембраны включена полиэстровая сетка, придающая материалу еще более высокий показатель прочности, а также она позволяет снизить степень усадки мембраны. Сфера использования – кровли с механическим креплением. Подкатегории:
</t>
    </r>
    <r>
      <rPr>
        <b/>
        <sz val="10"/>
        <color indexed="8"/>
        <rFont val="Times New Roman"/>
        <family val="1"/>
      </rPr>
      <t>1.1. V-RP с флисом</t>
    </r>
    <r>
      <rPr>
        <sz val="10"/>
        <color indexed="8"/>
        <rFont val="Times New Roman"/>
        <family val="1"/>
      </rPr>
      <t xml:space="preserve"> – мембрана укреплена полиэстровой сеткой, а снизу расположен слой флисовой подложки. На расстоянии 10 см от края мембраны подложка отсутствует. Это сделано для того, чтобы материал было удобно монтировать. Данный тип мембран используют при восстановлении изношенных битумных кровель, применяют при склеивании кровли.
</t>
    </r>
    <r>
      <rPr>
        <b/>
        <sz val="10"/>
        <color indexed="8"/>
        <rFont val="Times New Roman"/>
        <family val="1"/>
      </rPr>
      <t>1.2. V-RP ARCTIK</t>
    </r>
    <r>
      <rPr>
        <sz val="10"/>
        <color indexed="8"/>
        <rFont val="Times New Roman"/>
        <family val="1"/>
      </rPr>
      <t xml:space="preserve"> – мембрана из ПВХ, укрепленная сеткой из полиэстра с более высоким показателем гибкости. В основном данный материал используют в районах с низкими температурами как влагоизоляционный слой при устройстве кровли.</t>
    </r>
    <r>
      <rPr>
        <b/>
        <sz val="10"/>
        <color indexed="8"/>
        <rFont val="Times New Roman"/>
        <family val="1"/>
      </rPr>
      <t xml:space="preserve">
1.3. V-RP с антискользящей поверхностью</t>
    </r>
    <r>
      <rPr>
        <sz val="10"/>
        <color indexed="8"/>
        <rFont val="Times New Roman"/>
        <family val="1"/>
      </rPr>
      <t xml:space="preserve"> – данный тип ПВХ мембран с сеткой из полиэстра создает безопасные условия при работах во влажную или снежную погоду, а также становится возможным проводить работы при уклоне более 10%.</t>
    </r>
  </si>
  <si>
    <r>
      <rPr>
        <b/>
        <sz val="10"/>
        <color indexed="8"/>
        <rFont val="Times New Roman"/>
        <family val="1"/>
      </rPr>
      <t>Мембрана Logicroof V-SR</t>
    </r>
    <r>
      <rPr>
        <b/>
        <sz val="12"/>
        <color indexed="8"/>
        <rFont val="Times New Roman"/>
        <family val="1"/>
      </rPr>
      <t xml:space="preserve"> (1,5 мм)</t>
    </r>
    <r>
      <rPr>
        <sz val="12"/>
        <color indexed="8"/>
        <rFont val="Times New Roman"/>
        <family val="1"/>
      </rPr>
      <t xml:space="preserve"> </t>
    </r>
    <r>
      <rPr>
        <sz val="10"/>
        <color indexed="8"/>
        <rFont val="Times New Roman"/>
        <family val="1"/>
      </rPr>
      <t>– рулонный однослойный мембранный материал из пластифицированного ПВХ. Данный тип мембран ничем не армирован. Их используют, чтобы создать части укрепления и соединения с разнообразными кровельными сооружениями, например, трубами, воронками, мачтами.</t>
    </r>
  </si>
  <si>
    <r>
      <t xml:space="preserve">1 м </t>
    </r>
    <r>
      <rPr>
        <sz val="12"/>
        <color indexed="8"/>
        <rFont val="Calibri"/>
        <family val="2"/>
      </rPr>
      <t>×</t>
    </r>
    <r>
      <rPr>
        <sz val="12"/>
        <color indexed="8"/>
        <rFont val="Times New Roman"/>
        <family val="1"/>
      </rPr>
      <t xml:space="preserve"> 10 м</t>
    </r>
  </si>
  <si>
    <t>Гидроизоляционные мембраны LOGICPOOL</t>
  </si>
  <si>
    <r>
      <rPr>
        <b/>
        <sz val="12"/>
        <color indexed="8"/>
        <rFont val="Times New Roman"/>
        <family val="1"/>
      </rPr>
      <t>Бассейновая ПВХ-мембрана Logicpool V-RP 1,5</t>
    </r>
    <r>
      <rPr>
        <sz val="12"/>
        <color indexed="8"/>
        <rFont val="Times New Roman"/>
        <family val="1"/>
      </rPr>
      <t xml:space="preserve"> - </t>
    </r>
    <r>
      <rPr>
        <sz val="10"/>
        <color indexed="8"/>
        <rFont val="Times New Roman"/>
        <family val="1"/>
      </rPr>
      <t xml:space="preserve">мембрана, используемая при декорировании и гидроизоляции бассейнов для плавания. Данный тип мембран укреплен полиэфирной сеткой (1,5 мм). У данного типа мембран есть </t>
    </r>
    <r>
      <rPr>
        <b/>
        <sz val="10"/>
        <color indexed="8"/>
        <rFont val="Times New Roman"/>
        <family val="1"/>
      </rPr>
      <t>подкатегория LOGICPOOL V-RPE</t>
    </r>
    <r>
      <rPr>
        <sz val="10"/>
        <color indexed="8"/>
        <rFont val="Times New Roman"/>
        <family val="1"/>
      </rPr>
      <t xml:space="preserve"> – специально предназначенная мембрана с округлыми выступами по всей площади для препятствования скольжению на ступеньках и других частях бассейна.
</t>
    </r>
    <r>
      <rPr>
        <b/>
        <sz val="10"/>
        <color indexed="8"/>
        <rFont val="Times New Roman"/>
        <family val="1"/>
      </rPr>
      <t>Отличительные свойства:</t>
    </r>
    <r>
      <rPr>
        <sz val="10"/>
        <color indexed="8"/>
        <rFont val="Times New Roman"/>
        <family val="1"/>
      </rPr>
      <t xml:space="preserve">
- имеет высокие прочностные характеристики, обладает повышенной эластичностью; - можно эксплуатировать в широком интервале температур: от -50 ⁰С до +100 ⁰С; - высокоустойчив к агрессивным средам, УФ-лучам; - быстро монтируется; - делает незаметными дефекты оснований.</t>
    </r>
  </si>
  <si>
    <t>Гидроизоляционные мембраны PLANTER-Standart</t>
  </si>
  <si>
    <r>
      <t>цена без НДС за 1 м</t>
    </r>
    <r>
      <rPr>
        <b/>
        <sz val="8"/>
        <color indexed="8"/>
        <rFont val="Calibri"/>
        <family val="2"/>
      </rPr>
      <t>²</t>
    </r>
  </si>
  <si>
    <r>
      <t>цена с НДС за 1 м</t>
    </r>
    <r>
      <rPr>
        <b/>
        <sz val="8"/>
        <color indexed="8"/>
        <rFont val="Calibri"/>
        <family val="2"/>
      </rPr>
      <t>²</t>
    </r>
  </si>
  <si>
    <r>
      <t xml:space="preserve">2,0 м </t>
    </r>
    <r>
      <rPr>
        <sz val="12"/>
        <color indexed="8"/>
        <rFont val="Calibri"/>
        <family val="2"/>
      </rPr>
      <t>×</t>
    </r>
    <r>
      <rPr>
        <sz val="12"/>
        <color indexed="8"/>
        <rFont val="Times New Roman"/>
        <family val="1"/>
      </rPr>
      <t xml:space="preserve"> 20 м</t>
    </r>
  </si>
  <si>
    <t>Паропроницаемые мембраны ИЗОСПАН</t>
  </si>
  <si>
    <t xml:space="preserve">    35 м²</t>
  </si>
  <si>
    <t xml:space="preserve">   70 м²</t>
  </si>
  <si>
    <t>Ширина, м</t>
  </si>
  <si>
    <t>Паро-гидроизоляционные мембраны ИЗОСПАН</t>
  </si>
  <si>
    <t>.</t>
  </si>
  <si>
    <t>Отражающая паро-гидроизоляция ИЗОСПАН</t>
  </si>
  <si>
    <t>ЛЕНТЫ ИЗОСПАН</t>
  </si>
  <si>
    <t>Ширина</t>
  </si>
  <si>
    <t>50 мм</t>
  </si>
  <si>
    <t>Толщина</t>
  </si>
  <si>
    <t>51 мкм (0,0051 мм)</t>
  </si>
  <si>
    <t>Длина</t>
  </si>
  <si>
    <t xml:space="preserve">   50 м</t>
  </si>
  <si>
    <t>цена без НДС за 1 рулон</t>
  </si>
  <si>
    <t>цена с НДС за 1 рулон</t>
  </si>
  <si>
    <t>ВНИМАНИЕ</t>
  </si>
  <si>
    <t>15 мм</t>
  </si>
  <si>
    <t>100 мкм (0,1 мм)</t>
  </si>
  <si>
    <t>30 мм</t>
  </si>
  <si>
    <t>260 мкм (0,26 мм)</t>
  </si>
  <si>
    <t xml:space="preserve">   25 м</t>
  </si>
  <si>
    <r>
      <rPr>
        <b/>
        <sz val="12"/>
        <rFont val="Times New Roman"/>
        <family val="1"/>
      </rPr>
      <t>Изоспан А</t>
    </r>
    <r>
      <rPr>
        <sz val="10"/>
        <rFont val="Times New Roman"/>
        <family val="1"/>
      </rPr>
      <t xml:space="preserve"> – ветро- и влагоизоляционный паропроницаемый тип мембран. Функции сводятся к защите внутренних частей конструкций, стен, кровель от негативных погодных условий, а также способствует выветриванию капельной влаги. С одной стороны, мембрана гладкая водонепроницаемая, а вторая сторона шероховатая. (Плотность - 110 гр/м²; Разрывная нагрузка - 190/140 Н/5см; Паропроницаемость - 2000 г/м²*24 ч)</t>
    </r>
  </si>
  <si>
    <r>
      <rPr>
        <b/>
        <sz val="12"/>
        <rFont val="Times New Roman"/>
        <family val="1"/>
      </rPr>
      <t xml:space="preserve">Изоспан АМ </t>
    </r>
    <r>
      <rPr>
        <sz val="10"/>
        <rFont val="Times New Roman"/>
        <family val="1"/>
      </rPr>
      <t>– трехслойный ветро- и влагоизоляционный материл, изготовленный из полипропилена. Как правило, АМ мембраны защищают утеплитель от потери тепла, влаги и капельных образований. При производстве данных мембран использованы инновационные метода, результатом которых является повышенная влагостойкость. А это свойство позволяет монтировать Изоспан в любую погоду. (Плотность - 90 гр/м²; Разрывная нагрузка - 160/100 Н/5см; Паропроницаемость - 880 г/м²*24 ч)</t>
    </r>
  </si>
  <si>
    <r>
      <rPr>
        <b/>
        <sz val="12"/>
        <rFont val="Times New Roman"/>
        <family val="1"/>
      </rPr>
      <t xml:space="preserve">Изоспан В </t>
    </r>
    <r>
      <rPr>
        <sz val="10"/>
        <rFont val="Times New Roman"/>
        <family val="1"/>
      </rPr>
      <t>– материал, предназначенный для пароизоляции, изготовлен из полипропилена. Данный тип Изоспана используют для герметизации утеплителя и иных частей конструкций от влаги. Материал с одной стороны гладкий, а другая сторона с ворсинками, удерживающими образовавшийся конденсат, а затем способствуют его испарению. (Плотность - 70 гр/м²; Разрывная нагрузка - 130/107 Н/5см; Паропроницаемость - 7 м²*чПа/мг)</t>
    </r>
  </si>
  <si>
    <r>
      <rPr>
        <b/>
        <sz val="12"/>
        <rFont val="Times New Roman"/>
        <family val="1"/>
      </rPr>
      <t xml:space="preserve">Изоспан С </t>
    </r>
    <r>
      <rPr>
        <sz val="10"/>
        <rFont val="Times New Roman"/>
        <family val="1"/>
      </rPr>
      <t xml:space="preserve">– гидро- и пароизоляционный двухслойный материал, изготовленный из полипропилена.  </t>
    </r>
    <r>
      <rPr>
        <b/>
        <sz val="10"/>
        <rFont val="Times New Roman"/>
        <family val="1"/>
      </rPr>
      <t xml:space="preserve">Ф-ии: </t>
    </r>
    <r>
      <rPr>
        <sz val="10"/>
        <rFont val="Times New Roman"/>
        <family val="1"/>
      </rPr>
      <t xml:space="preserve">  - паро- и влагоизоляция скатной кровли без утепления; - паро- и влагоизоляция системы плоской кровли с утеплением; - пароизоляция каркасных стен; - пароизоляция горизонтально расположенных деревянных перекрытий; - паро- и влагоизоляция бетонного пола. (Плотность - 90 гр/м²; Разрывная нагрузка - 197/119 Н/5см; Паропроницаемость - 7 м²*чПа/мг)</t>
    </r>
  </si>
  <si>
    <r>
      <rPr>
        <b/>
        <sz val="12"/>
        <rFont val="Times New Roman"/>
        <family val="1"/>
      </rPr>
      <t>Изоспан FD</t>
    </r>
    <r>
      <rPr>
        <sz val="10"/>
        <rFont val="Times New Roman"/>
        <family val="1"/>
      </rPr>
      <t xml:space="preserve"> – высокопрочное паро- влагоизоляционное </t>
    </r>
    <r>
      <rPr>
        <b/>
        <sz val="10"/>
        <rFont val="Times New Roman"/>
        <family val="1"/>
      </rPr>
      <t>тканое полотно</t>
    </r>
    <r>
      <rPr>
        <sz val="10"/>
        <rFont val="Times New Roman"/>
        <family val="1"/>
      </rPr>
      <t xml:space="preserve">, способное к отражению ИК-лучей. Полотно создано из полипропилена. С одной стороны имеет металлизированную пленку, способную отражать ИК-лучи.  Изоспан FD характеризуется паро-влагоизоляционными свойствами. 
</t>
    </r>
    <r>
      <rPr>
        <b/>
        <sz val="10"/>
        <rFont val="Times New Roman"/>
        <family val="1"/>
      </rPr>
      <t xml:space="preserve">Сферы применения: </t>
    </r>
    <r>
      <rPr>
        <sz val="10"/>
        <rFont val="Times New Roman"/>
        <family val="1"/>
      </rPr>
      <t>- наклонные кровли с утеплением; - каркасные стены; - перекрытия чердаков, цоколей; - система «теплый пол»; - как экран с эффектом отражения. (Плотность - 132 гр/м²; Разрывная нагрузка - 800/700 Н/5см; паронепроницаемый, водонепроницаемый)</t>
    </r>
  </si>
  <si>
    <r>
      <rPr>
        <b/>
        <sz val="12"/>
        <rFont val="Times New Roman"/>
        <family val="1"/>
      </rPr>
      <t>Изоспан FS</t>
    </r>
    <r>
      <rPr>
        <sz val="10"/>
        <rFont val="Times New Roman"/>
        <family val="1"/>
      </rPr>
      <t xml:space="preserve"> - </t>
    </r>
    <r>
      <rPr>
        <b/>
        <sz val="10"/>
        <rFont val="Times New Roman"/>
        <family val="1"/>
      </rPr>
      <t>нетканое полотно</t>
    </r>
    <r>
      <rPr>
        <sz val="10"/>
        <rFont val="Times New Roman"/>
        <family val="1"/>
      </rPr>
      <t xml:space="preserve"> из полипропилена, дополненный металлизированной полипропиленовой стороной. Данный тип Изоспана способствует тому, что пары внутри помещения, влага и ветер снаружи никаким образом не влияют на утеплитель, части кровли и стен. Металлизированный слой пленки предполагает гидро- и пароизоляцию, а также отражает ИК-лучи. </t>
    </r>
    <r>
      <rPr>
        <b/>
        <sz val="10"/>
        <rFont val="Times New Roman"/>
        <family val="1"/>
      </rPr>
      <t xml:space="preserve">Сферы использования: </t>
    </r>
    <r>
      <rPr>
        <sz val="10"/>
        <rFont val="Times New Roman"/>
        <family val="1"/>
      </rPr>
      <t>- скатные кровли с утеплением; - каркасные стены; - перекрытия чердаков; - перекрытия цоколей; - экран отражения тепла; - система «теплый пол». (Плотность - 92 гр/м²; Разрывная нагрузка - 300/330 Н/5см; паронепроницаемый, водонепроницаемый)</t>
    </r>
  </si>
  <si>
    <r>
      <rPr>
        <b/>
        <sz val="12"/>
        <rFont val="Times New Roman"/>
        <family val="1"/>
      </rPr>
      <t>Изоспан FL</t>
    </r>
    <r>
      <rPr>
        <sz val="10"/>
        <rFont val="Times New Roman"/>
        <family val="1"/>
      </rPr>
      <t xml:space="preserve"> – металлизированная лента, предназначенная для герметизирования узлов стыковки полотен Изоспана FS, FD, FX. В результате создается единое теплоотражающее основание. Она также помогает справиться с незначительными повреждениями полотен Изоспана FS, FD, FX. (Состав - металлизированный полипропилен с клейким слоем, Усилие на разрыв - 100Н/25 мм, Температурная устойчивость - от -40 до +80 </t>
    </r>
    <r>
      <rPr>
        <sz val="10"/>
        <rFont val="Calibri"/>
        <family val="2"/>
      </rPr>
      <t>°</t>
    </r>
    <r>
      <rPr>
        <sz val="10"/>
        <rFont val="Times New Roman"/>
        <family val="1"/>
      </rPr>
      <t xml:space="preserve">С)      </t>
    </r>
  </si>
  <si>
    <r>
      <rPr>
        <b/>
        <sz val="12"/>
        <rFont val="Times New Roman"/>
        <family val="1"/>
      </rPr>
      <t xml:space="preserve">Изоспан KL </t>
    </r>
    <r>
      <rPr>
        <sz val="10"/>
        <rFont val="Times New Roman"/>
        <family val="1"/>
      </rPr>
      <t xml:space="preserve">– скотч с клейкой основой с 2-х сторон, создан из трансформированного водно-дисперсионного акрила. Скотч не содержит в своем составе растворителя. Данный тип лент Изоспана используют при проклейке мест нахлеста паро-влагоизоляционных полотен.     (Состав - нетканый материал с клеевым слоем на базе водно-дисперсионного модифицированного акрила без содержания растворителей, Защитный слой - силиконизированная бумага;  Температурная устойчивость - от -40 до +100 °С)    </t>
    </r>
  </si>
  <si>
    <r>
      <rPr>
        <b/>
        <sz val="12"/>
        <rFont val="Times New Roman"/>
        <family val="1"/>
      </rPr>
      <t>Изоспан KL+</t>
    </r>
    <r>
      <rPr>
        <sz val="10"/>
        <rFont val="Times New Roman"/>
        <family val="1"/>
      </rPr>
      <t xml:space="preserve"> - лента с двухсторонней адгезией, укрепленная диагонально расположенной сеткой. Лента способна склеить всевозможные разновидности полотен Изоспан, также она герметизирует места стыковок Изоспана с элементами кровли, стен, перекрытий. Он превосходно соединяет полиэтиленовые и полипропиленовые пленки, высокопористые и неравномерные элементы.    (Состав - диагональная сетка с усиленным клеевым слоем на базе водно-дисперсионного модифицированного акрила без содержания растворителей, Защитный слой - силиконизированная бумага;  Температурная устойчивость - от -40 до +100 °С)</t>
    </r>
  </si>
  <si>
    <r>
      <rPr>
        <b/>
        <sz val="12"/>
        <rFont val="Times New Roman"/>
        <family val="1"/>
      </rPr>
      <t>Изоспан ML proff</t>
    </r>
    <r>
      <rPr>
        <sz val="10"/>
        <rFont val="Times New Roman"/>
        <family val="1"/>
      </rPr>
      <t xml:space="preserve"> – лента с одной клейкой стороной, укрепленная микроволокном.  </t>
    </r>
    <r>
      <rPr>
        <b/>
        <sz val="10"/>
        <rFont val="Times New Roman"/>
        <family val="1"/>
      </rPr>
      <t xml:space="preserve">Сферы применения: </t>
    </r>
    <r>
      <rPr>
        <sz val="10"/>
        <rFont val="Times New Roman"/>
        <family val="1"/>
      </rPr>
      <t>- внутри и снаружи при работе по соединению узлов стыковки полотен Изоспана; - для контакта с бетонным, деревянным, фанерным, штукатурным и ГВЛ основанием; - для прилегания к трубам; - для прилегания к самому окну и его проему; - для прилегания к цоколям. (Состав - диагональная сетка с усиленным клеевым слоем на базе водно-дисперсионного модифицированного акрила без содержания растворителей, Защитный слой - силиконизированная бумага;  Температурная устойчивость - от -40 до +100 °С)</t>
    </r>
  </si>
  <si>
    <r>
      <t xml:space="preserve">Мембрана PLANTER профилированная – </t>
    </r>
    <r>
      <rPr>
        <sz val="10"/>
        <color indexed="8"/>
        <rFont val="Times New Roman"/>
        <family val="1"/>
      </rPr>
      <t xml:space="preserve">полотно из полиэтилена повышенной плотности с небольшими выступами (8 мм) округлой формы. Материал позволяет равномерным образом распределить нагрузку почвы на всю площадь основания либо фундамента сооружений и конструкций. При этом нагрузка не концентрируется в одном месте. </t>
    </r>
    <r>
      <rPr>
        <b/>
        <sz val="10"/>
        <color indexed="8"/>
        <rFont val="Times New Roman"/>
        <family val="1"/>
      </rPr>
      <t>Ф-ии</t>
    </r>
    <r>
      <rPr>
        <sz val="10"/>
        <color indexed="8"/>
        <rFont val="Times New Roman"/>
        <family val="1"/>
      </rPr>
      <t>: 1) защита гидроизоляционного слоя (от осадков, механического воздействия и т.п.); 2) замена бетонной подготовки (применяется при строительстве сооружений на почве, где низкий уровень вод и при горизонтальной гидроизоляции); 3) вентилирование сырых стен с наружной и внутренней сторон; 4) создание пристенного дренажа фундамента (мембрану устанавливают с целью защиты фундамента от влаги, осадков, путем выведения их в водоотводящую трубу).</t>
    </r>
  </si>
  <si>
    <t>Паропроницаемые мембраны Спанлайт</t>
  </si>
  <si>
    <r>
      <rPr>
        <b/>
        <sz val="12"/>
        <rFont val="Times New Roman"/>
        <family val="1"/>
      </rPr>
      <t xml:space="preserve">Спанлайт А </t>
    </r>
    <r>
      <rPr>
        <sz val="10"/>
        <rFont val="Times New Roman"/>
        <family val="1"/>
      </rPr>
      <t xml:space="preserve">– </t>
    </r>
    <r>
      <rPr>
        <sz val="9"/>
        <rFont val="Times New Roman"/>
        <family val="1"/>
      </rPr>
      <t>паропроницаемый ветро-влагоизоляционный материал, способный отводить паровые образования из утеплителя.    (Плотность - 100 гр/м²; Разрывная нагрузка - 165 Н/5см; Паропроницаемость - 4000 г/м</t>
    </r>
    <r>
      <rPr>
        <sz val="9"/>
        <rFont val="Calibri"/>
        <family val="2"/>
      </rPr>
      <t>²*сут</t>
    </r>
    <r>
      <rPr>
        <sz val="9"/>
        <rFont val="Times New Roman"/>
        <family val="1"/>
      </rPr>
      <t>)</t>
    </r>
  </si>
  <si>
    <t xml:space="preserve">   30 м²</t>
  </si>
  <si>
    <t xml:space="preserve">   60 м²</t>
  </si>
  <si>
    <t>цена за рулон с НДС</t>
  </si>
  <si>
    <r>
      <rPr>
        <b/>
        <sz val="12"/>
        <rFont val="Times New Roman"/>
        <family val="1"/>
      </rPr>
      <t>Спанлайт AМ</t>
    </r>
    <r>
      <rPr>
        <sz val="10"/>
        <rFont val="Times New Roman"/>
        <family val="1"/>
      </rPr>
      <t xml:space="preserve"> –</t>
    </r>
    <r>
      <rPr>
        <sz val="9"/>
        <rFont val="Times New Roman"/>
        <family val="1"/>
      </rPr>
      <t>паропроницаемая ветро-влагоизоляционная мембрана, состоящая из 3-х слоев, способствующая защите теплоизоляции и кровли от нежелательных факторов внешней среды.      (Плотность - 75 гр/м²; Разрывная нагрузка - 130 Н/5см; Паропроницаемость - 950 г/м²*сут)</t>
    </r>
  </si>
  <si>
    <t>Пароизоляционные пленки Спанлайт</t>
  </si>
  <si>
    <r>
      <rPr>
        <b/>
        <sz val="12"/>
        <rFont val="Times New Roman"/>
        <family val="1"/>
      </rPr>
      <t xml:space="preserve">Спанлайт В </t>
    </r>
    <r>
      <rPr>
        <sz val="10"/>
        <rFont val="Times New Roman"/>
        <family val="1"/>
      </rPr>
      <t xml:space="preserve">– </t>
    </r>
    <r>
      <rPr>
        <sz val="9"/>
        <rFont val="Times New Roman"/>
        <family val="1"/>
      </rPr>
      <t>двухслойный пароизоляционный материал. Основное назначение – защита теплоизоляционного слоя и иных компонентов конструкции от поступающих парообразований. Один оборот Спанлайт В – гладкий, а другой – шероховатый, что позволяет задерживать капельные образования, а затем и вовсе их испарять.   (Плотность - 65 гр/м²; Разрывная нагрузка - 100 Н/5см; Сопротивление паропроницанию - 0,5 м²чПа/мг)</t>
    </r>
  </si>
  <si>
    <t>Гидро-пароизоляция Спанлайт</t>
  </si>
  <si>
    <r>
      <rPr>
        <b/>
        <sz val="12"/>
        <rFont val="Times New Roman"/>
        <family val="1"/>
      </rPr>
      <t>Спанлайт D</t>
    </r>
    <r>
      <rPr>
        <sz val="10"/>
        <rFont val="Times New Roman"/>
        <family val="1"/>
      </rPr>
      <t xml:space="preserve"> – </t>
    </r>
    <r>
      <rPr>
        <sz val="9"/>
        <rFont val="Times New Roman"/>
        <family val="1"/>
      </rPr>
      <t>высокопрочное паро-влагоизоляционное двухслойное полотно. Предназначен  для предохранения постройки от возможного поступления парообразований, капельных образований и влаги.</t>
    </r>
    <r>
      <rPr>
        <b/>
        <sz val="9"/>
        <rFont val="Times New Roman"/>
        <family val="1"/>
      </rPr>
      <t xml:space="preserve"> Применение: -</t>
    </r>
    <r>
      <rPr>
        <sz val="9"/>
        <rFont val="Times New Roman"/>
        <family val="1"/>
      </rPr>
      <t xml:space="preserve"> в крышах без теплоизоляции; - в стяжках из цемента;- при монтировании плоской крыши.        (Плотность - 85 гр/м²; Разрывная нагрузка - 600 Н/5см; Сопротивление паропроницанию - 2,5 м²чПа/мг)</t>
    </r>
  </si>
  <si>
    <r>
      <rPr>
        <b/>
        <sz val="12"/>
        <rFont val="Times New Roman"/>
        <family val="1"/>
      </rPr>
      <t>Спанлайт AR</t>
    </r>
    <r>
      <rPr>
        <sz val="10"/>
        <rFont val="Times New Roman"/>
        <family val="1"/>
      </rPr>
      <t xml:space="preserve"> – </t>
    </r>
    <r>
      <rPr>
        <sz val="9"/>
        <rFont val="Times New Roman"/>
        <family val="1"/>
      </rPr>
      <t>влаго-пароизоляция, состоящая из 2-х слоев: один оборот – гладкий, другой – шероховатый для задерживания капельных образований и дальнейшего их испарения.</t>
    </r>
    <r>
      <rPr>
        <b/>
        <sz val="9"/>
        <rFont val="Times New Roman"/>
        <family val="1"/>
      </rPr>
      <t xml:space="preserve"> Сферы использования: </t>
    </r>
    <r>
      <rPr>
        <sz val="9"/>
        <rFont val="Times New Roman"/>
        <family val="1"/>
      </rPr>
      <t>- крыши с теплоизоляцией и без; - перекрытия чердаков; - каркасные стены.    (Плотность - 80 гр/м²; Разрывная нагрузка - 140 Н/5см; Водоупорность - 1000 мм.вод.ст.)</t>
    </r>
  </si>
  <si>
    <t>Отражающая паро-влагоизоляция Спанлайт</t>
  </si>
  <si>
    <r>
      <rPr>
        <b/>
        <sz val="12"/>
        <rFont val="Times New Roman"/>
        <family val="1"/>
      </rPr>
      <t>Спанлайт FS</t>
    </r>
    <r>
      <rPr>
        <sz val="10"/>
        <rFont val="Times New Roman"/>
        <family val="1"/>
      </rPr>
      <t xml:space="preserve"> –</t>
    </r>
    <r>
      <rPr>
        <sz val="9"/>
        <rFont val="Times New Roman"/>
        <family val="1"/>
      </rPr>
      <t xml:space="preserve"> паро-влагоизоляционное нетканое двухслойное полотно, с одной стороны которого располагается металлизированная пленка, способная к отражению ИК-лучей.
</t>
    </r>
    <r>
      <rPr>
        <b/>
        <sz val="9"/>
        <rFont val="Times New Roman"/>
        <family val="1"/>
      </rPr>
      <t xml:space="preserve">Сферы использования: </t>
    </r>
    <r>
      <rPr>
        <sz val="9"/>
        <rFont val="Times New Roman"/>
        <family val="1"/>
      </rPr>
      <t>- наклонные кровли с утеплением;  - перекрытия цоколей, чердаков; - система «теплый пол»; - экран с эффектом отражения ИК-лучей.      (Коэф.теплового отражения - 90%; Разрывная нагрузка - 170 Н/5см; паронепроницаемый, водонепроницаемый)</t>
    </r>
  </si>
  <si>
    <t>Диаметр 10 мм (скрутки по 50 м)</t>
  </si>
  <si>
    <t>17.88</t>
  </si>
  <si>
    <t>цена без НДС за 1 м²</t>
  </si>
  <si>
    <t>цена с НДС за 1 м²</t>
  </si>
  <si>
    <t>цена с НДС за 1м²</t>
  </si>
  <si>
    <t>цена с НДС за 1 м².</t>
  </si>
  <si>
    <t>цена без НДС за 1 м².</t>
  </si>
  <si>
    <t xml:space="preserve">5 л </t>
  </si>
  <si>
    <t xml:space="preserve">15 л </t>
  </si>
  <si>
    <t>Герметик MS Polymer Tenalux 444XXL 0,6 мл/900 гр.</t>
  </si>
  <si>
    <r>
      <rPr>
        <b/>
        <i/>
        <sz val="11"/>
        <color indexed="8"/>
        <rFont val="Calibri"/>
        <family val="2"/>
      </rPr>
      <t>Герлен Д (дублированный холстом)</t>
    </r>
    <r>
      <rPr>
        <sz val="11"/>
        <color theme="1"/>
        <rFont val="Calibri"/>
        <family val="2"/>
      </rPr>
      <t xml:space="preserve"> - для герметизации стыковв полносборном гражданском и промышленном строительстве, может использоваться для герметизации швов, стыков, трещин жестяных и шиферных кровель и др. ремонтных работах.</t>
    </r>
  </si>
  <si>
    <r>
      <rPr>
        <b/>
        <i/>
        <sz val="11"/>
        <color indexed="8"/>
        <rFont val="Calibri"/>
        <family val="2"/>
      </rPr>
      <t>Герлен Т (липкий с 2-х сторон)</t>
    </r>
    <r>
      <rPr>
        <sz val="11"/>
        <color indexed="8"/>
        <rFont val="Calibri"/>
        <family val="2"/>
      </rPr>
      <t xml:space="preserve"> для обеспечения водонепроницаемости стыков водопроводных труб, тоннельных обделок, плит балластных корыт железнодорожных мостов и др. транспортных сооружений, может использоваться для герметизации швов, стыков, трещин жестяных и шиферных кровель, а также для склеивания между собой и приклеивания к основанию (бетону и др.) кровельных полимерных и битумно-полимерных покрытий.</t>
    </r>
  </si>
  <si>
    <r>
      <rPr>
        <b/>
        <i/>
        <sz val="11"/>
        <color indexed="8"/>
        <rFont val="Calibri"/>
        <family val="2"/>
      </rPr>
      <t>Герлен АГ (липкий с двух сторон)</t>
    </r>
    <r>
      <rPr>
        <sz val="11"/>
        <color indexed="8"/>
        <rFont val="Calibri"/>
        <family val="2"/>
      </rPr>
      <t xml:space="preserve"> для герметизации нежестких стыков между листовыми обшивками и для фиксации резиновых профилей на деталях кузовов автофургонов, а также для герметизации различных неплотностей в автомобиле.</t>
    </r>
  </si>
  <si>
    <r>
      <rPr>
        <b/>
        <i/>
        <sz val="11"/>
        <color indexed="8"/>
        <rFont val="Calibri"/>
        <family val="2"/>
      </rPr>
      <t>Герлен ФАП (дублированный фольгой)</t>
    </r>
    <r>
      <rPr>
        <sz val="11"/>
        <color indexed="8"/>
        <rFont val="Calibri"/>
        <family val="2"/>
      </rPr>
      <t xml:space="preserve"> - для ремонта и герметизации поврежденных фальцев и стыков листов на металлических кровлях, а также для герметизации примыканий кирпичных дымовых труб, стыков бетона, кирпича, камня, стекла и металла.</t>
    </r>
  </si>
  <si>
    <r>
      <rPr>
        <b/>
        <i/>
        <sz val="11"/>
        <color indexed="8"/>
        <rFont val="Calibri"/>
        <family val="2"/>
      </rPr>
      <t xml:space="preserve">Герлен Д(ф) </t>
    </r>
    <r>
      <rPr>
        <sz val="11"/>
        <color theme="1"/>
        <rFont val="Calibri"/>
        <family val="2"/>
      </rPr>
      <t>– бутилкаучуковая герметизирующая лента липкая с одной стороны, обратная сторона дублирована изолоном с армированной фольгой. Применяется для отражающей теплоизоляции строительных конструкций. Дублирован метализированным изолоном в качестве теплоотражающего и шумопоглащающего материала.</t>
    </r>
  </si>
  <si>
    <t>160 м (6*20 м)</t>
  </si>
  <si>
    <t>80 м (4*20 м)</t>
  </si>
  <si>
    <t>200 м (10*20 м)</t>
  </si>
  <si>
    <t>128 м (8*16м)</t>
  </si>
  <si>
    <t>64 м (4*16)</t>
  </si>
  <si>
    <t>9 кг</t>
  </si>
  <si>
    <t>Растворитель 646 (канистра) 10 л (9 кг)</t>
  </si>
  <si>
    <t>Герметик "СТИЗ-А" (для наружнего слоя) туба 0,6 мл/ 900 гр.</t>
  </si>
  <si>
    <t>Герметик "СТИЗ-В" (для внутреннего слоя) туба 0,6 мл/ 900 гр.</t>
  </si>
  <si>
    <r>
      <rPr>
        <b/>
        <sz val="13"/>
        <color indexed="8"/>
        <rFont val="Calibri"/>
        <family val="2"/>
      </rPr>
      <t>Лента ТПЛ</t>
    </r>
    <r>
      <rPr>
        <sz val="13"/>
        <color indexed="8"/>
        <rFont val="Calibri"/>
        <family val="2"/>
      </rPr>
      <t xml:space="preserve">    50мм*50 м</t>
    </r>
  </si>
  <si>
    <r>
      <rPr>
        <b/>
        <sz val="13"/>
        <color indexed="8"/>
        <rFont val="Calibri"/>
        <family val="2"/>
      </rPr>
      <t>Металлизированная клейкая лента</t>
    </r>
    <r>
      <rPr>
        <sz val="13"/>
        <color indexed="8"/>
        <rFont val="Calibri"/>
        <family val="2"/>
      </rPr>
      <t>, 50 мм* 50 м</t>
    </r>
  </si>
  <si>
    <t>№ 4, темный</t>
  </si>
  <si>
    <t>№ 7, темная лиственница</t>
  </si>
  <si>
    <t>№ 11, белая</t>
  </si>
  <si>
    <t>№ 12, бесцветная</t>
  </si>
  <si>
    <t>№ 13, сосна</t>
  </si>
  <si>
    <t>№ 15, дуб</t>
  </si>
  <si>
    <t>№ 16, орех</t>
  </si>
  <si>
    <t>№ 17, тик</t>
  </si>
  <si>
    <t>№ 23, махагон</t>
  </si>
  <si>
    <t>№ 24, палисандр</t>
  </si>
  <si>
    <t>Фасовка / (в коробке)</t>
  </si>
  <si>
    <t>0,75 л / (6 шт)</t>
  </si>
  <si>
    <t>Цена, без НДС</t>
  </si>
  <si>
    <t>Цена, с НДС</t>
  </si>
  <si>
    <t>2,5 л / (4 шт)</t>
  </si>
  <si>
    <r>
      <rPr>
        <b/>
        <sz val="11"/>
        <color indexed="8"/>
        <rFont val="Times New Roman"/>
        <family val="1"/>
      </rPr>
      <t>BELINKA «IMPREGNANT»</t>
    </r>
    <r>
      <rPr>
        <sz val="11"/>
        <color indexed="8"/>
        <rFont val="Times New Roman"/>
        <family val="1"/>
      </rPr>
      <t>, Бесцветный грунт-антисептик на водной основе. Расход 1л/8-10 м2</t>
    </r>
  </si>
  <si>
    <t>10 л / (1 шт)</t>
  </si>
  <si>
    <t>№ 14,лиственница</t>
  </si>
  <si>
    <t>№ 18, красная</t>
  </si>
  <si>
    <t>№ 19, зеленая</t>
  </si>
  <si>
    <t>№ 20, голубая</t>
  </si>
  <si>
    <t>№ 22, эбеновое дерево</t>
  </si>
  <si>
    <t>№ 25, пиния</t>
  </si>
  <si>
    <t>№ 27, олива</t>
  </si>
  <si>
    <t>№ 28, старая древесина</t>
  </si>
  <si>
    <t>№ 72, санториново-синий</t>
  </si>
  <si>
    <t>1 л / (6 шт)</t>
  </si>
  <si>
    <t>5 л / (2 шт)</t>
  </si>
  <si>
    <r>
      <rPr>
        <b/>
        <sz val="10"/>
        <color indexed="8"/>
        <rFont val="Times New Roman"/>
        <family val="1"/>
      </rPr>
      <t xml:space="preserve">BELINKA «TOPLASUR UV PLUS» - </t>
    </r>
    <r>
      <rPr>
        <sz val="10"/>
        <color indexed="8"/>
        <rFont val="Times New Roman"/>
        <family val="1"/>
      </rPr>
      <t>Специальная бесцветная лазурь с УФ фильтрами и УФ абсорбирующими веществами. Обеспечивает защитные свойства, по своему действию аналогичные защитным свойствам пигментированных лазурей.</t>
    </r>
    <r>
      <rPr>
        <b/>
        <sz val="10"/>
        <color indexed="8"/>
        <rFont val="Times New Roman"/>
        <family val="1"/>
      </rPr>
      <t xml:space="preserve"> 1 л/6-10 м2 в 3 слоя.</t>
    </r>
  </si>
  <si>
    <t>№ 61, натуральный прозрачный</t>
  </si>
  <si>
    <t>№ 62, радужно-желтый</t>
  </si>
  <si>
    <t>№ 63, пшеничные колосья</t>
  </si>
  <si>
    <t>№ 64, горчично-желтый</t>
  </si>
  <si>
    <t>№ 65, осенние листья</t>
  </si>
  <si>
    <t>№ 66, золотое яблоко</t>
  </si>
  <si>
    <t>№ 67, ориентально-оранжевый</t>
  </si>
  <si>
    <t>№ 68, земельно-коричневый</t>
  </si>
  <si>
    <t>№ 69, горячий шоколад</t>
  </si>
  <si>
    <t>№ 70, хвойно-зеленый</t>
  </si>
  <si>
    <t>№ 71, кораллово-красный</t>
  </si>
  <si>
    <t>№ 73, сметаново-белый</t>
  </si>
  <si>
    <t>№ 75, магически-черный</t>
  </si>
  <si>
    <t>№ 76, серебряный</t>
  </si>
  <si>
    <t>№ 77, золотой</t>
  </si>
  <si>
    <t xml:space="preserve">10 л </t>
  </si>
  <si>
    <r>
      <rPr>
        <b/>
        <sz val="10"/>
        <color indexed="8"/>
        <rFont val="Times New Roman"/>
        <family val="1"/>
      </rPr>
      <t xml:space="preserve">Белмастер Нео </t>
    </r>
    <r>
      <rPr>
        <sz val="9"/>
        <color indexed="8"/>
        <rFont val="Times New Roman"/>
        <family val="1"/>
      </rPr>
      <t xml:space="preserve">- отбеливатель древесины, предназначенный для поверхностного осветления древесины, потемневшей в результате грибных окрашиваний, воздействия атмосферных факторов, солнечного УФ-излучения, а также очистки от биопоражений (плесени, грибка) и дезинфекции минеральных поверхностей. </t>
    </r>
    <r>
      <rPr>
        <b/>
        <sz val="9"/>
        <color indexed="8"/>
        <rFont val="Times New Roman"/>
        <family val="1"/>
      </rPr>
      <t>Время отбеливания: в теч. 1-12 часов. Расход: 100-300 г/м2.</t>
    </r>
  </si>
  <si>
    <r>
      <rPr>
        <b/>
        <sz val="10"/>
        <color indexed="8"/>
        <rFont val="Times New Roman"/>
        <family val="1"/>
      </rPr>
      <t xml:space="preserve">Белмастер Био </t>
    </r>
    <r>
      <rPr>
        <sz val="9"/>
        <color indexed="8"/>
        <rFont val="Times New Roman"/>
        <family val="1"/>
      </rPr>
      <t xml:space="preserve">- консервирующий трудновымываемый антисептик для тяжелых условий для усиленной защиты древесины от гниения, плесени и насекомых-древоточцев внутри помещений и на открытом воздухе. Рекомендуется наносить 2-3 раза с интервалом в 30-60 минут. </t>
    </r>
    <r>
      <rPr>
        <b/>
        <sz val="9"/>
        <color indexed="8"/>
        <rFont val="Times New Roman"/>
        <family val="1"/>
      </rPr>
      <t>Расход: при нанесении кистью, валиком, распылителем 250-300 г/м2. Срок службы: внутри помещения или под навесом до 37 лет. Снаружи 7 лет.</t>
    </r>
  </si>
  <si>
    <r>
      <rPr>
        <b/>
        <sz val="10"/>
        <color indexed="8"/>
        <rFont val="Times New Roman"/>
        <family val="1"/>
      </rPr>
      <t xml:space="preserve">Белмастер Экобио </t>
    </r>
    <r>
      <rPr>
        <sz val="9"/>
        <color indexed="8"/>
        <rFont val="Times New Roman"/>
        <family val="1"/>
      </rPr>
      <t xml:space="preserve">- бесцветный антисептик для помещений и деревянных конструкций под навесом, предназначенный для защиты древесины от гниения, плесени, насекомых-древоточцев и синевы. Рекомендуется наносить 2-3 раза с интервалом в 30-60 минут. </t>
    </r>
    <r>
      <rPr>
        <b/>
        <sz val="9"/>
        <color indexed="8"/>
        <rFont val="Times New Roman"/>
        <family val="1"/>
      </rPr>
      <t>Расход: при нанесении кистью, валиком, распылителем 150-300 г/м2 - для строганой древесины, 250-400 г/м2 - для пиленой древесины. Срок службы: внутри помещения или снаружи (под навесом) - до 37 лет.</t>
    </r>
  </si>
  <si>
    <t>Диаметр 6 мм (скрутки по 50 м)</t>
  </si>
  <si>
    <t>Диаметр 8 мм (скрутки по 50 м)</t>
  </si>
  <si>
    <t>Bostik</t>
  </si>
  <si>
    <t>290мл/440гр.</t>
  </si>
  <si>
    <t>310мл/3300гр.</t>
  </si>
  <si>
    <t>310мл/330гр.</t>
  </si>
  <si>
    <t>Sika</t>
  </si>
  <si>
    <t>300 мл/300гр.</t>
  </si>
  <si>
    <t>6 кг (метал.банка)</t>
  </si>
  <si>
    <t>600 мл/600гр. (туба)</t>
  </si>
  <si>
    <t>600 мл/740гр. (туба)</t>
  </si>
  <si>
    <t>300 мл/390гр. (картридж)</t>
  </si>
  <si>
    <t xml:space="preserve"> белый, серый, коричневый, черный, бежевый</t>
  </si>
  <si>
    <t>600 мл/780гр. (туба)</t>
  </si>
  <si>
    <t>черный, белый, серый</t>
  </si>
  <si>
    <t>300 мл/500гр. (картридж)</t>
  </si>
  <si>
    <t>600 мл/730гр. (туба)</t>
  </si>
  <si>
    <t>черный, белый, светло-серый</t>
  </si>
  <si>
    <t>прозрачный, белый, серый, коричневый, черный, бежевый</t>
  </si>
  <si>
    <t>280 мл/300гр. (картридж)</t>
  </si>
  <si>
    <t>прозрачный, белый,  коричневый, черный</t>
  </si>
  <si>
    <t>300 мл/300гр. (картридж)</t>
  </si>
  <si>
    <t>прозрачный, белый, черный, бронзовый, коричневый, серый</t>
  </si>
  <si>
    <t>600мл/770гр.</t>
  </si>
  <si>
    <t>красно-коричневый</t>
  </si>
  <si>
    <r>
      <rPr>
        <b/>
        <sz val="14"/>
        <color indexed="8"/>
        <rFont val="Times New Roman"/>
        <family val="1"/>
      </rPr>
      <t xml:space="preserve">Bostik 6030 грунт, </t>
    </r>
    <r>
      <rPr>
        <sz val="14"/>
        <color indexed="8"/>
        <rFont val="Times New Roman"/>
        <family val="1"/>
      </rPr>
      <t>(</t>
    </r>
    <r>
      <rPr>
        <sz val="11"/>
        <color indexed="8"/>
        <rFont val="Times New Roman"/>
        <family val="1"/>
      </rPr>
      <t xml:space="preserve">водоотталкивающая смесь , используемая в сухих помещениях и в высоковлажных помещениях перед тем как укладывать плитку. Грунт закупоривает всевозможные поры основания и тем самым уменьшает расход последующих составов).  </t>
    </r>
    <r>
      <rPr>
        <b/>
        <sz val="11"/>
        <color indexed="8"/>
        <rFont val="Times New Roman"/>
        <family val="1"/>
      </rPr>
      <t>(Время высыхания 30-60 мин, расход - 1 л на 8м2; наносится кистью, валиком, щеткой; температура нанесения- не ниже +6</t>
    </r>
    <r>
      <rPr>
        <b/>
        <sz val="11"/>
        <color indexed="8"/>
        <rFont val="Calibri"/>
        <family val="2"/>
      </rPr>
      <t>°</t>
    </r>
    <r>
      <rPr>
        <b/>
        <sz val="11"/>
        <color indexed="8"/>
        <rFont val="Times New Roman"/>
        <family val="1"/>
      </rPr>
      <t>С)</t>
    </r>
  </si>
  <si>
    <r>
      <rPr>
        <b/>
        <sz val="14"/>
        <color indexed="8"/>
        <rFont val="Times New Roman"/>
        <family val="1"/>
      </rPr>
      <t>Bostik Membrane</t>
    </r>
    <r>
      <rPr>
        <sz val="14"/>
        <color indexed="8"/>
        <rFont val="Times New Roman"/>
        <family val="1"/>
      </rPr>
      <t xml:space="preserve"> –</t>
    </r>
    <r>
      <rPr>
        <sz val="14"/>
        <color indexed="8"/>
        <rFont val="Times New Roman"/>
        <family val="1"/>
      </rPr>
      <t xml:space="preserve"> </t>
    </r>
    <r>
      <rPr>
        <sz val="11"/>
        <color indexed="8"/>
        <rFont val="Times New Roman"/>
        <family val="1"/>
      </rPr>
      <t xml:space="preserve">гидроизоляционный состав, представляющий собой густую смесь, которая впоследствии создает на обработанном участке  защитную мембрану (пленку). Данный состав применим с широким перечнем отделочных материалов – различные разновидности плиток (например, керамическая, каменная и т.д.), стяжек, штукатурок, гипсокартона, гипса и т.п.   </t>
    </r>
    <r>
      <rPr>
        <b/>
        <sz val="11"/>
        <color indexed="8"/>
        <rFont val="Times New Roman"/>
        <family val="1"/>
      </rPr>
      <t xml:space="preserve"> Время высыхания - 1-2 часа; Расход: стена - 1 кг на 1,2 м2, пол - 1кг на 1,45 м2: Температура нанесения - не ниже +10°С.</t>
    </r>
  </si>
  <si>
    <r>
      <rPr>
        <b/>
        <sz val="13"/>
        <color indexed="8"/>
        <rFont val="Times New Roman"/>
        <family val="1"/>
      </rPr>
      <t>Герметик полиуретановый "Bostik" 2637</t>
    </r>
    <r>
      <rPr>
        <sz val="13"/>
        <color indexed="8"/>
        <rFont val="Times New Roman"/>
        <family val="1"/>
      </rPr>
      <t xml:space="preserve"> (серый) </t>
    </r>
  </si>
  <si>
    <r>
      <rPr>
        <b/>
        <sz val="13"/>
        <color indexed="8"/>
        <rFont val="Times New Roman"/>
        <family val="1"/>
      </rPr>
      <t xml:space="preserve">Монтажный клей Maxi-Bond X-Treme </t>
    </r>
    <r>
      <rPr>
        <sz val="11"/>
        <color indexed="8"/>
        <rFont val="Times New Roman"/>
        <family val="1"/>
      </rPr>
      <t xml:space="preserve"> (</t>
    </r>
    <r>
      <rPr>
        <sz val="10.5"/>
        <color indexed="8"/>
        <rFont val="Times New Roman"/>
        <family val="1"/>
      </rPr>
      <t>Клей на основе МС-полимеров с  большой начальной силой (200 кг/м2) и конечной прочностью (210 тонн/м2). Заменяет винты и гвозди.Морозостойкий и может окрашиваться. Может использоваться под водой. Термостойкость- от - 40°С до +120°С)</t>
    </r>
  </si>
  <si>
    <r>
      <rPr>
        <b/>
        <sz val="13"/>
        <color indexed="8"/>
        <rFont val="Times New Roman"/>
        <family val="1"/>
      </rPr>
      <t xml:space="preserve">Клей-герметик прозрачный QUELYD 007 Crystal Clear </t>
    </r>
    <r>
      <rPr>
        <sz val="10.5"/>
        <color indexed="8"/>
        <rFont val="Times New Roman"/>
        <family val="1"/>
      </rPr>
      <t>(Быстросохнущий  монтажный клей без растворителей. Для внутренних и наружных работ. Может быть окрашен дисперсионными красками. Заменяет винты и гвозди.Работает минимум на 7 поверхностях: бетон, штукатурка, металл, дерево и его производные, плитка, камень, зеркала и т.д. Не подходит для полиэтилена и полипропилена.Устойчив к воздействию погоды и температур от -40°С до +100°С; Не желтеет со временем- остается прозрачным всегда.)</t>
    </r>
  </si>
  <si>
    <r>
      <rPr>
        <b/>
        <sz val="13"/>
        <color indexed="8"/>
        <rFont val="Times New Roman"/>
        <family val="1"/>
      </rPr>
      <t xml:space="preserve">Однокомпонентный монтажный клей QUELYD 007 Liquid Metall </t>
    </r>
    <r>
      <rPr>
        <sz val="10.5"/>
        <color indexed="8"/>
        <rFont val="Times New Roman"/>
        <family val="1"/>
      </rPr>
      <t>(Уникальный серебристый. Не вызывает коррозии и образования ржавчины. Для внутренних и наружных работ. Может быть окрашен дисперсионными красками. Заменяет винты и гвозди. Устойчив к воздействию погоды и температур от -40°С до +100°С)</t>
    </r>
  </si>
  <si>
    <r>
      <rPr>
        <b/>
        <sz val="13"/>
        <color indexed="8"/>
        <rFont val="Times New Roman"/>
        <family val="1"/>
      </rPr>
      <t>Герметик акриловый Sikacryl-S, белый</t>
    </r>
    <r>
      <rPr>
        <sz val="10.5"/>
        <color indexed="8"/>
        <rFont val="Times New Roman"/>
        <family val="1"/>
      </rPr>
      <t xml:space="preserve"> (Предназначен для:
- герметизации швов с малыми подвижками внутри помещений на таких основаниях как бетон, пенобетон, штукатурка, фиброцемент, кирпич, гипсокартонные листы, алюминий, жестких ПВХ, древесина и т.п; - герметизации швов внутри помещение вокруг окон, подоконников, дверей, труб из ПВХ, на сухих стенах и потолках и т.п. - герметизации трещин при отсутствии постоянного воздействия воды).</t>
    </r>
  </si>
  <si>
    <r>
      <rPr>
        <b/>
        <sz val="13"/>
        <color indexed="8"/>
        <rFont val="Times New Roman"/>
        <family val="1"/>
      </rPr>
      <t xml:space="preserve">Двухкомпонентный тиксотропный эпоксидный клей Sikadur-31 CF, серый </t>
    </r>
    <r>
      <rPr>
        <sz val="10.5"/>
        <color indexed="8"/>
        <rFont val="Times New Roman"/>
        <family val="1"/>
      </rPr>
      <t>( не содержащий растворителей тиксотропный
конструкционный двухкомпонентный клей и ремонтный раствор,основанный на комбинации эпоксидной смолы и специальныхзаполнителей. Предназначен для использования при температурах от+10 °С до +30 °С. Возможно нанесение материала на влажное основание).</t>
    </r>
  </si>
  <si>
    <r>
      <rPr>
        <b/>
        <sz val="13"/>
        <color indexed="8"/>
        <rFont val="Times New Roman"/>
        <family val="1"/>
      </rPr>
      <t>Конструкционный клей Sikaflex 252, черный/белый</t>
    </r>
    <r>
      <rPr>
        <sz val="13"/>
        <color indexed="8"/>
        <rFont val="Times New Roman"/>
        <family val="1"/>
      </rPr>
      <t xml:space="preserve"> </t>
    </r>
    <r>
      <rPr>
        <sz val="10.5"/>
        <color indexed="8"/>
        <rFont val="Times New Roman"/>
        <family val="1"/>
      </rPr>
      <t xml:space="preserve"> (Не текучий однокомпонентный полиуретановый клей в виде густой пасты. Клей отвердевает под воздействием атмосферной влаги до состояния прочного эластомера.Предназначен для конструкционных соединений , которые подвержены динамическим нагрузкам).</t>
    </r>
  </si>
  <si>
    <r>
      <rPr>
        <b/>
        <sz val="13"/>
        <color indexed="8"/>
        <rFont val="Times New Roman"/>
        <family val="1"/>
      </rPr>
      <t xml:space="preserve">Клей-герметик, стойкий к УФ-лучам Sikaflex 265, черный </t>
    </r>
    <r>
      <rPr>
        <sz val="10.5"/>
        <color indexed="8"/>
        <rFont val="Times New Roman"/>
        <family val="1"/>
      </rPr>
      <t>(Представляет собой высокоэффективный упругий 1-компонентный полиуретановый клей, хорошо заполняющий зазоры, который отвердевает при воздействии атмосферной влаги, превращаясь в долговечный эластомер.Разработан для прямого остекления как при производстве транспортных средств, так и при их ремонте. Он пригоден для стекол на минеральной основе. )</t>
    </r>
  </si>
  <si>
    <r>
      <t xml:space="preserve">Герметик и многофункциональный адгезив Sikaflex PRO-3, бетонный серый </t>
    </r>
    <r>
      <rPr>
        <sz val="10.5"/>
        <color indexed="8"/>
        <rFont val="Times New Roman"/>
        <family val="1"/>
      </rPr>
      <t>(Эластичный однокомпонентный герметик на основе полиуретана, обладающий высокой стойкостью к механическим нагрузкам. Предназначен для внутреннего и наружного применения. Очень хорошая адгезия к большинству строительных материалов, особенно к бетону и кирпичу.</t>
    </r>
    <r>
      <rPr>
        <b/>
        <sz val="10.5"/>
        <color indexed="8"/>
        <rFont val="Times New Roman"/>
        <family val="1"/>
      </rPr>
      <t xml:space="preserve"> Расход:</t>
    </r>
    <r>
      <rPr>
        <sz val="10.5"/>
        <color indexed="8"/>
        <rFont val="Times New Roman"/>
        <family val="1"/>
      </rPr>
      <t xml:space="preserve"> ~ 100 мл на 1 п.м. при толщине шва 10х10 мм, ~ 50 мл на 1 п.м. при толщине шва 5х5 мм).</t>
    </r>
  </si>
  <si>
    <r>
      <t xml:space="preserve">Однокомпонентный эластичный шовный герметик и универсальный клей Sikaflex-11 FC+, </t>
    </r>
    <r>
      <rPr>
        <sz val="10.5"/>
        <color indexed="8"/>
        <rFont val="Times New Roman"/>
        <family val="1"/>
      </rPr>
      <t>(Это влагоотверждаемый, эластичный шовный герметик и универсальный клей на основе полиуретана. Применяется для внутренних и наружных работ. Материал применяется для герметизации различных стыков, швов в металлических и деревянных конструкциях, при установке систем вентиляции и других областях).</t>
    </r>
  </si>
  <si>
    <t>Однокомпонентный эластичный шовный герметик и универсальный клей Sikaflex-11 FC+</t>
  </si>
  <si>
    <r>
      <t xml:space="preserve">Клей-герметик однокомпонентный полиуретановый Sikaflex-221, </t>
    </r>
    <r>
      <rPr>
        <sz val="10.5"/>
        <color indexed="8"/>
        <rFont val="Times New Roman"/>
        <family val="1"/>
      </rPr>
      <t xml:space="preserve">(Высококачественный, не текучий, универсальный полиуретановый клей – герметик, который отвердевает под воздействием атмосферной влаги до состояния прочного эластомера.) </t>
    </r>
  </si>
  <si>
    <t xml:space="preserve">Клей-герметик однокомпонентный полиуретановый Sikaflex-221, </t>
  </si>
  <si>
    <r>
      <t xml:space="preserve">Однокомпонентный, эластичный, ацетатный герметик на основе силикона Sikasil Universal  </t>
    </r>
    <r>
      <rPr>
        <sz val="10.5"/>
        <color indexed="8"/>
        <rFont val="Times New Roman"/>
        <family val="1"/>
      </rPr>
      <t>(сочетает высокую эластичность с превосходной адгезией к широкой гамме непористых оснований и, следовательно, может использоваться при остеклении и герметизации на таких непористых поверхностях как:  Стекло;  Керамическая плитка;  Алюминий)</t>
    </r>
  </si>
  <si>
    <r>
      <t xml:space="preserve">Нейтральный универсальный силиконовый герметик Sikasil-C </t>
    </r>
    <r>
      <rPr>
        <sz val="10.5"/>
        <color indexed="8"/>
        <rFont val="Times New Roman"/>
        <family val="1"/>
      </rPr>
      <t>(Для заполнения и герметизации швов между строительными материалами и элементами отделки; Для  непористых оснований (стекло, металл, дерево, малярные покрытия, акриловые смолы, керамика); В ваннах, кухнях, туалетах, душевых кабинах; В качестве замазки при застеклении окон; Для многих видов герметизации в промышленности; Заделывание щелей в лодках, автомобилях, туристических прицепах; Приклеивание мелких отделочных элементов и электрических проводов)</t>
    </r>
  </si>
  <si>
    <r>
      <t xml:space="preserve">Силиконовый герметик для стекла Sikasil-E </t>
    </r>
    <r>
      <rPr>
        <sz val="10.5"/>
        <color indexed="8"/>
        <rFont val="Times New Roman"/>
        <family val="1"/>
      </rPr>
      <t>(Эластичный герметик для остекления окон; Для заполнения швов между строительными материалами; Для большинства непористых оснований (стекло, глазурованная керамическая плитка, алюминий, ПВХ, древесина с пропиткой); Для герметизации систем кондиционирования, контейнеров и т.д.).</t>
    </r>
  </si>
  <si>
    <r>
      <t xml:space="preserve">Герметик </t>
    </r>
    <r>
      <rPr>
        <b/>
        <sz val="13"/>
        <color indexed="8"/>
        <rFont val="Times New Roman"/>
        <family val="1"/>
      </rPr>
      <t xml:space="preserve">SikaSwell S2 - </t>
    </r>
    <r>
      <rPr>
        <sz val="10.5"/>
        <color indexed="8"/>
        <rFont val="Times New Roman"/>
        <family val="1"/>
      </rPr>
      <t>однокомпонентный полиуретановый герметик, набухающий при контакте с водой.</t>
    </r>
    <r>
      <rPr>
        <b/>
        <sz val="10.5"/>
        <color indexed="8"/>
        <rFont val="Times New Roman"/>
        <family val="1"/>
      </rPr>
      <t xml:space="preserve"> </t>
    </r>
    <r>
      <rPr>
        <sz val="10.5"/>
        <color indexed="8"/>
        <rFont val="Times New Roman"/>
        <family val="1"/>
      </rPr>
      <t>(Применяется для герметизации водонепроницаемых конструкций и фиксации профилей SikaSwell или инъекционных шлангов SikaFuko)</t>
    </r>
  </si>
  <si>
    <t xml:space="preserve">   Антисептики</t>
  </si>
  <si>
    <t xml:space="preserve"> Алкидные лазури для древесины</t>
  </si>
  <si>
    <t>Водные лазури для древесины</t>
  </si>
  <si>
    <r>
      <rPr>
        <b/>
        <sz val="11"/>
        <color indexed="8"/>
        <rFont val="Times New Roman"/>
        <family val="1"/>
      </rPr>
      <t>BELINKA Toрhybrid,</t>
    </r>
    <r>
      <rPr>
        <sz val="11"/>
        <color indexed="8"/>
        <rFont val="Times New Roman"/>
        <family val="1"/>
      </rPr>
      <t xml:space="preserve"> Лазурное покрытие, идеально сочетающее в себе лучшие свойства материалов на основе воды и на растворителях, предназначается для защиты древесины от атмосферных воздействий с одновременным ее декоративным окрашиванием и облагораживанием. Как и продукты на растворителях, лазурь Top Hybrid отличается легким и простым применением, а время ее высыхания сравнимо с временем высыхания лазурей на водной основе.</t>
    </r>
  </si>
  <si>
    <r>
      <rPr>
        <b/>
        <sz val="11"/>
        <color indexed="8"/>
        <rFont val="Times New Roman"/>
        <family val="1"/>
      </rPr>
      <t>BELINKA «LASUR»</t>
    </r>
    <r>
      <rPr>
        <sz val="11"/>
        <color indexed="8"/>
        <rFont val="Times New Roman"/>
        <family val="1"/>
      </rPr>
      <t xml:space="preserve"> - Пропитка для древесины с декоративно-защитными свойствами для предохранения древесины от атмосферных воздействий и облагораживания поверхностей. Древесине придает бархатистый вид, не скрывая естественного рисунка. Пригодна для всех пород древесины, эксплуатируемой на открытом воздухе и внутри зданий. </t>
    </r>
    <r>
      <rPr>
        <b/>
        <sz val="11"/>
        <color indexed="8"/>
        <rFont val="Times New Roman"/>
        <family val="1"/>
      </rPr>
      <t>Расход 1 л/8-12 м2 в 3 слоя</t>
    </r>
  </si>
  <si>
    <r>
      <t xml:space="preserve">BELINKA «TOPLASUR» - </t>
    </r>
    <r>
      <rPr>
        <sz val="11"/>
        <color indexed="8"/>
        <rFont val="Times New Roman"/>
        <family val="1"/>
      </rPr>
      <t xml:space="preserve">Толстослойное лазурное покрытие. Создает на поверхности густое покрытие, обеспечивающее высокую степень защиты древесных изделий, эксплуатируемых в экстремальных погодных условиях. Особенно рекомендуется для наружных работ. </t>
    </r>
    <r>
      <rPr>
        <b/>
        <sz val="11"/>
        <color indexed="8"/>
        <rFont val="Times New Roman"/>
        <family val="1"/>
      </rPr>
      <t>Расход 1 л/8-10 м2 в 2 слоя</t>
    </r>
  </si>
  <si>
    <r>
      <t xml:space="preserve">BELINKA «INTERIER» - </t>
    </r>
    <r>
      <rPr>
        <sz val="11"/>
        <color indexed="8"/>
        <rFont val="Times New Roman"/>
        <family val="1"/>
      </rPr>
      <t>водная лазурь д/внутренних работ.</t>
    </r>
    <r>
      <rPr>
        <b/>
        <sz val="11"/>
        <color indexed="8"/>
        <rFont val="Times New Roman"/>
        <family val="1"/>
      </rPr>
      <t xml:space="preserve"> 1 л/8-10 м2 в 2 слоя. </t>
    </r>
  </si>
  <si>
    <r>
      <rPr>
        <b/>
        <sz val="11"/>
        <color indexed="8"/>
        <rFont val="Times New Roman"/>
        <family val="1"/>
      </rPr>
      <t xml:space="preserve">Белмастер Нео </t>
    </r>
    <r>
      <rPr>
        <sz val="11"/>
        <color indexed="8"/>
        <rFont val="Times New Roman"/>
        <family val="1"/>
      </rPr>
      <t xml:space="preserve">- отбеливатель древесины, предназначенный для поверхностного осветления древесины, потемневшей в результате грибных окрашиваний, воздействия атмосферных факторов, солнечного УФ-излучения, а также очистки от биопоражений (плесени, грибка) и дезинфекции минеральных поверхностей. </t>
    </r>
    <r>
      <rPr>
        <b/>
        <sz val="11"/>
        <color indexed="8"/>
        <rFont val="Times New Roman"/>
        <family val="1"/>
      </rPr>
      <t>Время отбеливания: в теч. 1-12 часов. Расход: 100-300 г/м2.</t>
    </r>
  </si>
  <si>
    <r>
      <rPr>
        <b/>
        <sz val="11"/>
        <color indexed="8"/>
        <rFont val="Times New Roman"/>
        <family val="1"/>
      </rPr>
      <t xml:space="preserve">Белмастер Био </t>
    </r>
    <r>
      <rPr>
        <sz val="11"/>
        <color indexed="8"/>
        <rFont val="Times New Roman"/>
        <family val="1"/>
      </rPr>
      <t xml:space="preserve">- консервирующий трудновымываемый антисептик для тяжелых условий для усиленной защиты древесины от гниения, плесени и насекомых-древоточцев внутри помещений и на открытом воздухе. Рекомендуется наносить 2-3 раза с интервалом в 30-60 минут. </t>
    </r>
    <r>
      <rPr>
        <b/>
        <sz val="11"/>
        <color indexed="8"/>
        <rFont val="Times New Roman"/>
        <family val="1"/>
      </rPr>
      <t>Расход: при нанесении кистью, валиком, распылителем 250-300 г/м2. Срок службы: внутри помещения или под навесом до 37 лет. Снаружи 7 лет.</t>
    </r>
  </si>
  <si>
    <r>
      <rPr>
        <b/>
        <sz val="11"/>
        <color indexed="8"/>
        <rFont val="Times New Roman"/>
        <family val="1"/>
      </rPr>
      <t xml:space="preserve">Белмастер Экобио </t>
    </r>
    <r>
      <rPr>
        <sz val="11"/>
        <color indexed="8"/>
        <rFont val="Times New Roman"/>
        <family val="1"/>
      </rPr>
      <t xml:space="preserve">- бесцветный антисептик для помещений и деревянных конструкций под навесом, предназначенный для защиты древесины от гниения, плесени, насекомых-древоточцев и синевы. Рекомендуется наносить 2-3 раза с интервалом в 30-60 минут. </t>
    </r>
    <r>
      <rPr>
        <b/>
        <sz val="11"/>
        <color indexed="8"/>
        <rFont val="Times New Roman"/>
        <family val="1"/>
      </rPr>
      <t>Расход: при нанесении кистью, валиком, распылителем 150-300 г/м2 - для строганой древесины, 250-400 г/м2 - для пиленой древесины. Срок службы: внутри помещения или снаружи (под навесом) - до 37 лет.</t>
    </r>
  </si>
  <si>
    <r>
      <t xml:space="preserve">                     </t>
    </r>
    <r>
      <rPr>
        <b/>
        <sz val="13"/>
        <color indexed="8"/>
        <rFont val="Times New Roman"/>
        <family val="1"/>
      </rPr>
      <t xml:space="preserve">      </t>
    </r>
    <r>
      <rPr>
        <b/>
        <sz val="13"/>
        <color indexed="8"/>
        <rFont val="Times New Roman"/>
        <family val="1"/>
      </rPr>
      <t>Водно-алкидная лазурь для древесины</t>
    </r>
  </si>
  <si>
    <t>БЕЛМАСТЕР</t>
  </si>
  <si>
    <t>ЖИДКАЯ ТЕПЛОИЗОЛЯЦИЯ</t>
  </si>
  <si>
    <t>цена за рулон без НДС/ с НДС</t>
  </si>
  <si>
    <r>
      <rPr>
        <b/>
        <sz val="12"/>
        <rFont val="Times New Roman"/>
        <family val="1"/>
      </rPr>
      <t>Изоспан AQ proff</t>
    </r>
    <r>
      <rPr>
        <b/>
        <sz val="10"/>
        <rFont val="Times New Roman"/>
        <family val="1"/>
      </rPr>
      <t xml:space="preserve"> – </t>
    </r>
    <r>
      <rPr>
        <sz val="10"/>
        <rFont val="Times New Roman"/>
        <family val="1"/>
      </rPr>
      <t>трехслойный паропроницаемый ветро- и влагоизоляционный тип мембран. Основная задача - предохранение теплоизоляции и разнообразных частей скатных кровель и стен от негативных погодных условий</t>
    </r>
    <r>
      <rPr>
        <b/>
        <sz val="10"/>
        <rFont val="Times New Roman"/>
        <family val="1"/>
      </rPr>
      <t xml:space="preserve">. Изоспан AQ proff – </t>
    </r>
    <r>
      <rPr>
        <sz val="10"/>
        <rFont val="Times New Roman"/>
        <family val="1"/>
      </rPr>
      <t>это разновидность профессиональных типов мембран. Материал отличается усиленными показателями прочности, влагоизоляции, УФ-стойкости, паропроницаемости. (Плотность - 188 гр/м2; Разрывная нагрузка - 330/180 Н/5см; Паропроницаемость - 1000 г/м²*24 ч)</t>
    </r>
  </si>
  <si>
    <r>
      <rPr>
        <b/>
        <sz val="12"/>
        <rFont val="Times New Roman"/>
        <family val="1"/>
      </rPr>
      <t>Изоспан D</t>
    </r>
    <r>
      <rPr>
        <b/>
        <sz val="10"/>
        <rFont val="Times New Roman"/>
        <family val="1"/>
      </rPr>
      <t xml:space="preserve"> – </t>
    </r>
    <r>
      <rPr>
        <sz val="10"/>
        <rFont val="Times New Roman"/>
        <family val="1"/>
      </rPr>
      <t>гидро- и пароизоляция, представляющая собой полипропиленовое высокопрочное тканое полотно. Благодаря своей высокопрочности, данный тип Изоспана выдерживает высокие нагрузки, что очень важно при монтаже, также материал способен выдерживать нагрузку от снега. (Плотность - 100 гр/м²; Разрывная нагрузка - 1068/890 Н/5см; Паропроницаемость - 7 м²*чПа/мг)</t>
    </r>
  </si>
  <si>
    <r>
      <rPr>
        <sz val="9"/>
        <rFont val="Times New Roman"/>
        <family val="1"/>
      </rPr>
      <t xml:space="preserve">монтаж следует осуществлять в условиях </t>
    </r>
    <r>
      <rPr>
        <b/>
        <sz val="9"/>
        <rFont val="Times New Roman"/>
        <family val="1"/>
      </rPr>
      <t xml:space="preserve">+5°С. </t>
    </r>
    <r>
      <rPr>
        <sz val="9"/>
        <rFont val="Times New Roman"/>
        <family val="1"/>
      </rPr>
      <t>Основание хорошо очистить и обезжирить.</t>
    </r>
  </si>
  <si>
    <r>
      <rPr>
        <sz val="9"/>
        <rFont val="Times New Roman"/>
        <family val="1"/>
      </rPr>
      <t>монтаж следует осуществлять в условиях</t>
    </r>
    <r>
      <rPr>
        <b/>
        <sz val="9"/>
        <rFont val="Times New Roman"/>
        <family val="1"/>
      </rPr>
      <t xml:space="preserve"> +5°С. </t>
    </r>
    <r>
      <rPr>
        <sz val="9"/>
        <rFont val="Times New Roman"/>
        <family val="1"/>
      </rPr>
      <t>Основание хорошо очистить и обезжирить.</t>
    </r>
  </si>
  <si>
    <r>
      <rPr>
        <sz val="9"/>
        <rFont val="Times New Roman"/>
        <family val="1"/>
      </rPr>
      <t>монтаж следует осуществлять в условиях не менее   -</t>
    </r>
    <r>
      <rPr>
        <b/>
        <sz val="9"/>
        <rFont val="Times New Roman"/>
        <family val="1"/>
      </rPr>
      <t xml:space="preserve">5°С. </t>
    </r>
    <r>
      <rPr>
        <sz val="9"/>
        <rFont val="Times New Roman"/>
        <family val="1"/>
      </rPr>
      <t>Основание хорошо очистить и обезжирить.</t>
    </r>
  </si>
  <si>
    <t>102 м/ 3 м</t>
  </si>
  <si>
    <t>102 м/3 м</t>
  </si>
  <si>
    <t>220138, г. Минск, пер. Липковский 34, офис №69,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</si>
</sst>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_р_."/>
    <numFmt numFmtId="186" formatCode="#,##0.00&quot;р.&quot;"/>
    <numFmt numFmtId="187" formatCode="0.0000"/>
    <numFmt numFmtId="188" formatCode="0.000"/>
    <numFmt numFmtId="189" formatCode="0.0"/>
    <numFmt numFmtId="190" formatCode="[$]dddd\,\ d\ mmmm\ yyyy\ &quot;г&quot;\."/>
    <numFmt numFmtId="191" formatCode="#,##0.00\ &quot;Br&quot;"/>
  </numFmts>
  <fonts count="102">
    <font>
      <sz val="11"/>
      <color theme="1"/>
      <name val="Calibri"/>
      <family val="2"/>
    </font>
    <font>
      <sz val="11"/>
      <color indexed="8"/>
      <name val="Calibri"/>
      <family val="2"/>
    </font>
    <font>
      <sz val="12"/>
      <color indexed="8"/>
      <name val="Times New Roman"/>
      <family val="1"/>
    </font>
    <font>
      <sz val="8"/>
      <color indexed="8"/>
      <name val="Times New Roman"/>
      <family val="1"/>
    </font>
    <font>
      <b/>
      <sz val="8"/>
      <color indexed="8"/>
      <name val="Times New Roman"/>
      <family val="1"/>
    </font>
    <font>
      <sz val="9"/>
      <color indexed="8"/>
      <name val="Times New Roman"/>
      <family val="1"/>
    </font>
    <font>
      <sz val="12"/>
      <color indexed="9"/>
      <name val="Times New Roman"/>
      <family val="1"/>
    </font>
    <font>
      <sz val="8"/>
      <name val="Times New Roman"/>
      <family val="1"/>
    </font>
    <font>
      <b/>
      <sz val="9"/>
      <name val="Times New Roman"/>
      <family val="1"/>
    </font>
    <font>
      <sz val="14"/>
      <color indexed="8"/>
      <name val="Times New Roman"/>
      <family val="1"/>
    </font>
    <font>
      <sz val="12"/>
      <name val="Times New Roman"/>
      <family val="1"/>
    </font>
    <font>
      <sz val="10"/>
      <color indexed="8"/>
      <name val="Times New Roman"/>
      <family val="1"/>
    </font>
    <font>
      <b/>
      <sz val="12"/>
      <color indexed="8"/>
      <name val="Times New Roman"/>
      <family val="1"/>
    </font>
    <font>
      <b/>
      <sz val="10"/>
      <color indexed="8"/>
      <name val="Times New Roman"/>
      <family val="1"/>
    </font>
    <font>
      <sz val="12"/>
      <color indexed="8"/>
      <name val="Calibri"/>
      <family val="2"/>
    </font>
    <font>
      <b/>
      <sz val="8"/>
      <color indexed="8"/>
      <name val="Calibri"/>
      <family val="2"/>
    </font>
    <font>
      <b/>
      <sz val="14"/>
      <name val="Times New Roman"/>
      <family val="1"/>
    </font>
    <font>
      <b/>
      <sz val="12"/>
      <name val="Times New Roman"/>
      <family val="1"/>
    </font>
    <font>
      <b/>
      <sz val="8"/>
      <name val="Times New Roman"/>
      <family val="1"/>
    </font>
    <font>
      <sz val="10"/>
      <name val="Times New Roman"/>
      <family val="1"/>
    </font>
    <font>
      <sz val="9"/>
      <name val="Times New Roman"/>
      <family val="1"/>
    </font>
    <font>
      <b/>
      <sz val="10"/>
      <name val="Times New Roman"/>
      <family val="1"/>
    </font>
    <font>
      <sz val="10"/>
      <name val="Calibri"/>
      <family val="2"/>
    </font>
    <font>
      <sz val="9"/>
      <name val="Calibri"/>
      <family val="2"/>
    </font>
    <font>
      <sz val="11"/>
      <color indexed="8"/>
      <name val="Times New Roman"/>
      <family val="1"/>
    </font>
    <font>
      <b/>
      <i/>
      <sz val="11"/>
      <color indexed="8"/>
      <name val="Calibri"/>
      <family val="2"/>
    </font>
    <font>
      <sz val="13"/>
      <color indexed="8"/>
      <name val="Calibri"/>
      <family val="2"/>
    </font>
    <font>
      <b/>
      <sz val="13"/>
      <color indexed="8"/>
      <name val="Calibri"/>
      <family val="2"/>
    </font>
    <font>
      <b/>
      <sz val="11"/>
      <color indexed="8"/>
      <name val="Calibri"/>
      <family val="2"/>
    </font>
    <font>
      <b/>
      <sz val="14"/>
      <color indexed="8"/>
      <name val="Times New Roman"/>
      <family val="1"/>
    </font>
    <font>
      <b/>
      <sz val="11"/>
      <color indexed="8"/>
      <name val="Times New Roman"/>
      <family val="1"/>
    </font>
    <font>
      <b/>
      <sz val="10.5"/>
      <color indexed="8"/>
      <name val="Times New Roman"/>
      <family val="1"/>
    </font>
    <font>
      <sz val="10.5"/>
      <color indexed="8"/>
      <name val="Times New Roman"/>
      <family val="1"/>
    </font>
    <font>
      <b/>
      <sz val="9"/>
      <color indexed="8"/>
      <name val="Times New Roman"/>
      <family val="1"/>
    </font>
    <font>
      <sz val="13"/>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8"/>
      <name val="Calibri"/>
      <family val="2"/>
    </font>
    <font>
      <sz val="11"/>
      <color indexed="10"/>
      <name val="Calibri"/>
      <family val="2"/>
    </font>
    <font>
      <sz val="11"/>
      <color indexed="17"/>
      <name val="Calibri"/>
      <family val="2"/>
    </font>
    <font>
      <b/>
      <sz val="10"/>
      <name val="Calibri"/>
      <family val="2"/>
    </font>
    <font>
      <sz val="11"/>
      <color indexed="8"/>
      <name val="Arial"/>
      <family val="2"/>
    </font>
    <font>
      <sz val="14"/>
      <color indexed="8"/>
      <name val="Calibri"/>
      <family val="2"/>
    </font>
    <font>
      <sz val="11"/>
      <name val="Calibri"/>
      <family val="2"/>
    </font>
    <font>
      <b/>
      <sz val="10"/>
      <color indexed="8"/>
      <name val="Calibri"/>
      <family val="2"/>
    </font>
    <font>
      <b/>
      <sz val="20"/>
      <color indexed="8"/>
      <name val="Times New Roman"/>
      <family val="1"/>
    </font>
    <font>
      <b/>
      <sz val="14"/>
      <color indexed="8"/>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0"/>
      <color theme="1"/>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8"/>
      <color theme="1"/>
      <name val="Times New Roman"/>
      <family val="1"/>
    </font>
    <font>
      <b/>
      <sz val="14"/>
      <color theme="1"/>
      <name val="Times New Roman"/>
      <family val="1"/>
    </font>
    <font>
      <b/>
      <sz val="8"/>
      <color theme="1"/>
      <name val="Times New Roman"/>
      <family val="1"/>
    </font>
    <font>
      <sz val="10"/>
      <color theme="1"/>
      <name val="Times New Roman"/>
      <family val="1"/>
    </font>
    <font>
      <sz val="11"/>
      <color theme="1"/>
      <name val="Times New Roman"/>
      <family val="1"/>
    </font>
    <font>
      <sz val="14"/>
      <color theme="1"/>
      <name val="Times New Roman"/>
      <family val="1"/>
    </font>
    <font>
      <sz val="11"/>
      <color rgb="FF000000"/>
      <name val="Arial"/>
      <family val="2"/>
    </font>
    <font>
      <sz val="14"/>
      <color theme="1"/>
      <name val="Calibri"/>
      <family val="2"/>
    </font>
    <font>
      <sz val="13"/>
      <color theme="1"/>
      <name val="Times New Roman"/>
      <family val="1"/>
    </font>
    <font>
      <b/>
      <sz val="13"/>
      <color theme="1"/>
      <name val="Times New Roman"/>
      <family val="1"/>
    </font>
    <font>
      <b/>
      <sz val="10"/>
      <color theme="1"/>
      <name val="Times New Roman"/>
      <family val="1"/>
    </font>
    <font>
      <b/>
      <sz val="10"/>
      <color theme="1"/>
      <name val="Calibri"/>
      <family val="2"/>
    </font>
    <font>
      <b/>
      <sz val="11"/>
      <color theme="1"/>
      <name val="Times New Roman"/>
      <family val="1"/>
    </font>
    <font>
      <sz val="12"/>
      <color theme="1"/>
      <name val="Calibri"/>
      <family val="2"/>
    </font>
    <font>
      <b/>
      <sz val="14"/>
      <color theme="1"/>
      <name val="Calibri"/>
      <family val="2"/>
    </font>
    <font>
      <sz val="13"/>
      <color theme="1"/>
      <name val="Calibri"/>
      <family val="2"/>
    </font>
    <font>
      <b/>
      <sz val="20"/>
      <color theme="1"/>
      <name val="Times New Roman"/>
      <family val="1"/>
    </font>
    <font>
      <sz val="9"/>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color indexed="63"/>
      </right>
      <top>
        <color indexed="63"/>
      </top>
      <bottom>
        <color indexed="63"/>
      </bottom>
    </border>
    <border>
      <left style="thin"/>
      <right/>
      <top style="thin"/>
      <bottom style="thin"/>
    </border>
    <border>
      <left style="thin"/>
      <right/>
      <top style="thin"/>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10" applyFont="0" applyAlignment="0">
      <protection/>
    </xf>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399">
    <xf numFmtId="0" fontId="0" fillId="0" borderId="0" xfId="0" applyFont="1" applyAlignment="1">
      <alignment/>
    </xf>
    <xf numFmtId="0" fontId="81" fillId="0" borderId="11" xfId="0" applyFont="1" applyBorder="1" applyAlignment="1">
      <alignment horizontal="center" vertical="center"/>
    </xf>
    <xf numFmtId="0" fontId="81" fillId="0" borderId="10" xfId="0" applyFont="1" applyBorder="1" applyAlignment="1">
      <alignment horizontal="center" vertical="center"/>
    </xf>
    <xf numFmtId="0" fontId="81" fillId="0" borderId="12" xfId="0" applyFont="1" applyBorder="1" applyAlignment="1">
      <alignment horizontal="center" vertical="center"/>
    </xf>
    <xf numFmtId="3" fontId="81" fillId="0" borderId="10" xfId="0" applyNumberFormat="1" applyFont="1" applyBorder="1" applyAlignment="1">
      <alignment horizontal="left" vertical="center"/>
    </xf>
    <xf numFmtId="3" fontId="81" fillId="0" borderId="12" xfId="0" applyNumberFormat="1" applyFont="1" applyBorder="1" applyAlignment="1">
      <alignment horizontal="left" vertical="center"/>
    </xf>
    <xf numFmtId="3" fontId="81" fillId="0" borderId="10" xfId="0" applyNumberFormat="1" applyFont="1" applyBorder="1" applyAlignment="1">
      <alignment horizontal="left"/>
    </xf>
    <xf numFmtId="0" fontId="82" fillId="33" borderId="13" xfId="0" applyFont="1" applyFill="1" applyBorder="1" applyAlignment="1">
      <alignment horizontal="center" vertical="center"/>
    </xf>
    <xf numFmtId="3" fontId="83" fillId="0" borderId="14" xfId="0" applyNumberFormat="1" applyFont="1" applyBorder="1" applyAlignment="1">
      <alignment horizontal="left" vertical="center"/>
    </xf>
    <xf numFmtId="0" fontId="81" fillId="0" borderId="10" xfId="0" applyFont="1" applyFill="1" applyBorder="1" applyAlignment="1">
      <alignment horizontal="center" vertical="center"/>
    </xf>
    <xf numFmtId="3" fontId="83" fillId="0" borderId="10" xfId="0" applyNumberFormat="1" applyFont="1" applyBorder="1" applyAlignment="1">
      <alignment horizontal="left"/>
    </xf>
    <xf numFmtId="0" fontId="84" fillId="33" borderId="13" xfId="0" applyFont="1" applyFill="1" applyBorder="1" applyAlignment="1">
      <alignment horizontal="center"/>
    </xf>
    <xf numFmtId="0" fontId="84" fillId="33" borderId="14" xfId="0" applyFont="1" applyFill="1" applyBorder="1" applyAlignment="1">
      <alignment horizontal="center"/>
    </xf>
    <xf numFmtId="0" fontId="85" fillId="33" borderId="13" xfId="0" applyFont="1" applyFill="1" applyBorder="1" applyAlignment="1">
      <alignment horizontal="center" vertical="center" wrapText="1"/>
    </xf>
    <xf numFmtId="0" fontId="81" fillId="0" borderId="10" xfId="0" applyFont="1" applyBorder="1" applyAlignment="1">
      <alignment horizontal="center" vertical="center" wrapText="1"/>
    </xf>
    <xf numFmtId="3" fontId="81" fillId="0" borderId="11" xfId="0" applyNumberFormat="1" applyFont="1" applyBorder="1" applyAlignment="1">
      <alignment horizontal="center" vertical="center"/>
    </xf>
    <xf numFmtId="1" fontId="81" fillId="0" borderId="10" xfId="0" applyNumberFormat="1" applyFont="1" applyBorder="1" applyAlignment="1">
      <alignment horizontal="center" vertical="center" wrapText="1"/>
    </xf>
    <xf numFmtId="3" fontId="81" fillId="34" borderId="10" xfId="0" applyNumberFormat="1" applyFont="1" applyFill="1" applyBorder="1" applyAlignment="1">
      <alignment horizontal="center" vertical="center" wrapText="1"/>
    </xf>
    <xf numFmtId="3" fontId="81" fillId="0" borderId="10" xfId="0" applyNumberFormat="1" applyFont="1" applyBorder="1" applyAlignment="1">
      <alignment horizontal="center" vertical="center" wrapText="1"/>
    </xf>
    <xf numFmtId="0" fontId="8" fillId="33" borderId="13" xfId="0" applyFont="1" applyFill="1" applyBorder="1" applyAlignment="1">
      <alignment horizontal="center" vertical="center"/>
    </xf>
    <xf numFmtId="1" fontId="2" fillId="0" borderId="10" xfId="0" applyNumberFormat="1" applyFont="1" applyBorder="1" applyAlignment="1">
      <alignment horizontal="center" vertical="center" wrapText="1"/>
    </xf>
    <xf numFmtId="3" fontId="86" fillId="0" borderId="10" xfId="0" applyNumberFormat="1" applyFont="1" applyBorder="1" applyAlignment="1">
      <alignment horizontal="center" vertical="center" wrapText="1"/>
    </xf>
    <xf numFmtId="3" fontId="81" fillId="0" borderId="10" xfId="0" applyNumberFormat="1" applyFont="1" applyBorder="1" applyAlignment="1">
      <alignment horizontal="center" vertical="center"/>
    </xf>
    <xf numFmtId="185" fontId="81" fillId="0" borderId="11" xfId="0" applyNumberFormat="1" applyFont="1" applyBorder="1" applyAlignment="1">
      <alignment horizontal="left" vertical="center"/>
    </xf>
    <xf numFmtId="185" fontId="81" fillId="0" borderId="10" xfId="0" applyNumberFormat="1" applyFont="1" applyBorder="1" applyAlignment="1">
      <alignment horizontal="left" vertical="center"/>
    </xf>
    <xf numFmtId="185" fontId="81" fillId="0" borderId="12" xfId="0" applyNumberFormat="1" applyFont="1" applyBorder="1" applyAlignment="1">
      <alignment horizontal="left" vertical="center"/>
    </xf>
    <xf numFmtId="185" fontId="81" fillId="0" borderId="14" xfId="0" applyNumberFormat="1" applyFont="1" applyFill="1" applyBorder="1" applyAlignment="1">
      <alignment horizontal="left" vertical="center"/>
    </xf>
    <xf numFmtId="185" fontId="81" fillId="34" borderId="11" xfId="0" applyNumberFormat="1" applyFont="1" applyFill="1" applyBorder="1" applyAlignment="1">
      <alignment horizontal="left" vertical="center"/>
    </xf>
    <xf numFmtId="185" fontId="83" fillId="0" borderId="11" xfId="0" applyNumberFormat="1" applyFont="1" applyBorder="1" applyAlignment="1">
      <alignment horizontal="left" vertical="center"/>
    </xf>
    <xf numFmtId="185" fontId="83" fillId="0" borderId="10" xfId="0" applyNumberFormat="1" applyFont="1" applyBorder="1" applyAlignment="1">
      <alignment horizontal="left" vertical="center"/>
    </xf>
    <xf numFmtId="185" fontId="81" fillId="34" borderId="10" xfId="0" applyNumberFormat="1" applyFont="1" applyFill="1" applyBorder="1" applyAlignment="1">
      <alignment horizontal="left" vertical="center"/>
    </xf>
    <xf numFmtId="185" fontId="83" fillId="0" borderId="12" xfId="0" applyNumberFormat="1" applyFont="1" applyBorder="1" applyAlignment="1">
      <alignment horizontal="left" vertical="center"/>
    </xf>
    <xf numFmtId="185" fontId="81" fillId="34" borderId="12" xfId="0" applyNumberFormat="1" applyFont="1" applyFill="1" applyBorder="1" applyAlignment="1">
      <alignment horizontal="left" vertical="center"/>
    </xf>
    <xf numFmtId="185" fontId="81" fillId="0" borderId="14" xfId="0" applyNumberFormat="1" applyFont="1" applyBorder="1" applyAlignment="1">
      <alignment horizontal="left" vertical="center"/>
    </xf>
    <xf numFmtId="185" fontId="81" fillId="34" borderId="14" xfId="0" applyNumberFormat="1" applyFont="1" applyFill="1" applyBorder="1" applyAlignment="1">
      <alignment horizontal="left" vertical="center"/>
    </xf>
    <xf numFmtId="185" fontId="81" fillId="0" borderId="10" xfId="0" applyNumberFormat="1" applyFont="1" applyBorder="1" applyAlignment="1">
      <alignment horizontal="left"/>
    </xf>
    <xf numFmtId="185" fontId="81" fillId="34" borderId="10" xfId="0" applyNumberFormat="1" applyFont="1" applyFill="1" applyBorder="1" applyAlignment="1">
      <alignment horizontal="left"/>
    </xf>
    <xf numFmtId="185" fontId="81" fillId="0" borderId="12" xfId="0" applyNumberFormat="1" applyFont="1" applyFill="1" applyBorder="1" applyAlignment="1">
      <alignment horizontal="left"/>
    </xf>
    <xf numFmtId="185" fontId="2" fillId="0" borderId="10" xfId="0" applyNumberFormat="1" applyFont="1" applyBorder="1" applyAlignment="1">
      <alignment horizontal="center" vertical="center" wrapText="1"/>
    </xf>
    <xf numFmtId="185" fontId="81" fillId="34" borderId="10" xfId="0" applyNumberFormat="1" applyFont="1" applyFill="1" applyBorder="1" applyAlignment="1">
      <alignment horizontal="center" vertical="center" wrapText="1"/>
    </xf>
    <xf numFmtId="185" fontId="81" fillId="0" borderId="10" xfId="0" applyNumberFormat="1" applyFont="1" applyBorder="1" applyAlignment="1">
      <alignment horizontal="center" vertical="center" wrapText="1"/>
    </xf>
    <xf numFmtId="3" fontId="86" fillId="0" borderId="10" xfId="0" applyNumberFormat="1" applyFont="1" applyBorder="1" applyAlignment="1">
      <alignment horizontal="left" vertical="center"/>
    </xf>
    <xf numFmtId="4" fontId="81" fillId="0" borderId="10" xfId="0" applyNumberFormat="1" applyFont="1" applyBorder="1" applyAlignment="1">
      <alignment horizontal="left"/>
    </xf>
    <xf numFmtId="4" fontId="81" fillId="0" borderId="10" xfId="0" applyNumberFormat="1" applyFont="1" applyBorder="1" applyAlignment="1">
      <alignment horizontal="left" vertical="center"/>
    </xf>
    <xf numFmtId="0" fontId="70" fillId="0" borderId="10" xfId="59" applyFont="1" applyAlignment="1">
      <alignment horizontal="center"/>
      <protection/>
    </xf>
    <xf numFmtId="3" fontId="86" fillId="0" borderId="11" xfId="0" applyNumberFormat="1" applyFont="1" applyBorder="1" applyAlignment="1">
      <alignment horizontal="center" vertical="center"/>
    </xf>
    <xf numFmtId="3" fontId="83" fillId="0" borderId="14" xfId="0" applyNumberFormat="1" applyFont="1" applyBorder="1" applyAlignment="1">
      <alignment horizontal="center" vertical="center"/>
    </xf>
    <xf numFmtId="0" fontId="70" fillId="0" borderId="12" xfId="59" applyFont="1" applyBorder="1" applyAlignment="1">
      <alignment horizontal="center" vertical="center"/>
      <protection/>
    </xf>
    <xf numFmtId="2" fontId="0" fillId="0" borderId="15" xfId="59" applyNumberFormat="1" applyFont="1" applyBorder="1" applyAlignment="1">
      <alignment horizontal="center" vertical="center"/>
      <protection/>
    </xf>
    <xf numFmtId="2" fontId="0" fillId="0" borderId="10" xfId="59" applyNumberFormat="1" applyFont="1" applyAlignment="1">
      <alignment horizontal="center" vertical="center"/>
      <protection/>
    </xf>
    <xf numFmtId="0" fontId="81" fillId="0" borderId="10" xfId="0" applyNumberFormat="1" applyFont="1" applyBorder="1" applyAlignment="1">
      <alignment horizontal="center" vertical="center" wrapText="1"/>
    </xf>
    <xf numFmtId="0" fontId="81" fillId="34" borderId="10" xfId="0" applyNumberFormat="1"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1" fillId="0" borderId="0" xfId="0" applyFont="1" applyAlignment="1">
      <alignment/>
    </xf>
    <xf numFmtId="0" fontId="10" fillId="0" borderId="10" xfId="59" applyFont="1" applyAlignment="1">
      <alignment horizontal="center" vertical="center" wrapText="1"/>
      <protection/>
    </xf>
    <xf numFmtId="0" fontId="17" fillId="0" borderId="10" xfId="59" applyFont="1" applyAlignment="1">
      <alignment vertical="center"/>
      <protection/>
    </xf>
    <xf numFmtId="0" fontId="10" fillId="0" borderId="10" xfId="59" applyFont="1" applyAlignment="1">
      <alignment horizontal="center" vertical="center"/>
      <protection/>
    </xf>
    <xf numFmtId="0" fontId="10" fillId="0" borderId="10" xfId="59" applyFont="1" applyAlignment="1">
      <alignment horizontal="left" vertical="center" wrapText="1"/>
      <protection/>
    </xf>
    <xf numFmtId="0" fontId="10" fillId="0" borderId="10" xfId="59" applyFont="1" applyAlignment="1">
      <alignment vertical="center"/>
      <protection/>
    </xf>
    <xf numFmtId="0" fontId="8" fillId="33" borderId="10" xfId="59" applyFont="1" applyFill="1" applyAlignment="1">
      <alignment horizontal="center" vertical="center"/>
      <protection/>
    </xf>
    <xf numFmtId="0" fontId="18" fillId="33" borderId="10" xfId="59" applyFont="1" applyFill="1" applyAlignment="1">
      <alignment horizontal="center" vertical="center" wrapText="1"/>
      <protection/>
    </xf>
    <xf numFmtId="0" fontId="54" fillId="33" borderId="10" xfId="59" applyFont="1" applyFill="1" applyAlignment="1">
      <alignment/>
      <protection/>
    </xf>
    <xf numFmtId="0" fontId="16" fillId="33" borderId="10" xfId="59" applyFont="1" applyFill="1" applyAlignment="1">
      <alignment horizontal="center"/>
      <protection/>
    </xf>
    <xf numFmtId="0" fontId="0" fillId="0" borderId="10" xfId="0" applyBorder="1" applyAlignment="1">
      <alignment/>
    </xf>
    <xf numFmtId="0" fontId="87" fillId="0" borderId="10" xfId="0" applyFont="1" applyBorder="1" applyAlignment="1">
      <alignment horizontal="center" vertical="center"/>
    </xf>
    <xf numFmtId="185" fontId="0" fillId="0" borderId="10" xfId="0" applyNumberFormat="1" applyFill="1" applyBorder="1" applyAlignment="1">
      <alignment/>
    </xf>
    <xf numFmtId="0" fontId="0" fillId="0" borderId="10" xfId="0" applyBorder="1" applyAlignment="1">
      <alignment horizontal="center"/>
    </xf>
    <xf numFmtId="0" fontId="82" fillId="33" borderId="16" xfId="0" applyFont="1" applyFill="1" applyBorder="1" applyAlignment="1">
      <alignment horizontal="center" vertical="center"/>
    </xf>
    <xf numFmtId="0" fontId="82" fillId="33" borderId="0" xfId="0" applyFont="1" applyFill="1" applyBorder="1" applyAlignment="1">
      <alignment horizontal="center" vertical="center"/>
    </xf>
    <xf numFmtId="0" fontId="81" fillId="0" borderId="10" xfId="0" applyFont="1" applyBorder="1" applyAlignment="1">
      <alignment horizontal="left" vertical="center"/>
    </xf>
    <xf numFmtId="0" fontId="82" fillId="33" borderId="10" xfId="0" applyFont="1" applyFill="1" applyBorder="1" applyAlignment="1">
      <alignment horizontal="center" vertical="center" wrapText="1" shrinkToFit="1"/>
    </xf>
    <xf numFmtId="2" fontId="81" fillId="0" borderId="10" xfId="0" applyNumberFormat="1" applyFont="1" applyBorder="1" applyAlignment="1">
      <alignment horizontal="left" vertical="center"/>
    </xf>
    <xf numFmtId="3" fontId="87" fillId="0" borderId="10" xfId="0" applyNumberFormat="1" applyFont="1" applyBorder="1" applyAlignment="1">
      <alignment horizontal="left" vertical="center"/>
    </xf>
    <xf numFmtId="3" fontId="88" fillId="0" borderId="10" xfId="0" applyNumberFormat="1" applyFont="1" applyBorder="1" applyAlignment="1">
      <alignment horizontal="left" vertical="center"/>
    </xf>
    <xf numFmtId="0" fontId="89" fillId="0" borderId="10" xfId="0" applyFont="1" applyBorder="1" applyAlignment="1">
      <alignment vertical="center" wrapText="1"/>
    </xf>
    <xf numFmtId="185" fontId="86" fillId="0" borderId="10" xfId="0" applyNumberFormat="1" applyFont="1" applyBorder="1" applyAlignment="1">
      <alignment horizontal="left" vertical="center" wrapText="1"/>
    </xf>
    <xf numFmtId="0" fontId="88" fillId="0" borderId="10" xfId="0" applyFont="1" applyBorder="1" applyAlignment="1">
      <alignment horizontal="center" vertical="center"/>
    </xf>
    <xf numFmtId="39" fontId="88" fillId="0" borderId="10" xfId="0" applyNumberFormat="1" applyFont="1" applyBorder="1" applyAlignment="1">
      <alignment horizontal="left" vertical="center"/>
    </xf>
    <xf numFmtId="39" fontId="88" fillId="34" borderId="11" xfId="0" applyNumberFormat="1" applyFont="1" applyFill="1" applyBorder="1" applyAlignment="1">
      <alignment horizontal="left" vertical="center"/>
    </xf>
    <xf numFmtId="0" fontId="88" fillId="0" borderId="12" xfId="0" applyFont="1" applyBorder="1" applyAlignment="1">
      <alignment horizontal="center" vertical="center"/>
    </xf>
    <xf numFmtId="39" fontId="88" fillId="0" borderId="12" xfId="0" applyNumberFormat="1" applyFont="1" applyBorder="1" applyAlignment="1">
      <alignment horizontal="left" vertical="center"/>
    </xf>
    <xf numFmtId="185" fontId="88" fillId="0" borderId="14" xfId="0" applyNumberFormat="1" applyFont="1" applyBorder="1" applyAlignment="1">
      <alignment horizontal="left" vertical="center"/>
    </xf>
    <xf numFmtId="185" fontId="88" fillId="34" borderId="14" xfId="0" applyNumberFormat="1" applyFont="1" applyFill="1" applyBorder="1" applyAlignment="1">
      <alignment horizontal="left" vertical="center"/>
    </xf>
    <xf numFmtId="3" fontId="88" fillId="0" borderId="14" xfId="0" applyNumberFormat="1" applyFont="1" applyBorder="1" applyAlignment="1">
      <alignment horizontal="left" vertical="center"/>
    </xf>
    <xf numFmtId="185" fontId="88" fillId="0" borderId="10" xfId="0" applyNumberFormat="1" applyFont="1" applyBorder="1" applyAlignment="1">
      <alignment horizontal="left" vertical="center"/>
    </xf>
    <xf numFmtId="185" fontId="88" fillId="34" borderId="10" xfId="0" applyNumberFormat="1" applyFont="1" applyFill="1" applyBorder="1" applyAlignment="1">
      <alignment horizontal="left" vertical="center"/>
    </xf>
    <xf numFmtId="0" fontId="88" fillId="0" borderId="10" xfId="0" applyFont="1" applyBorder="1" applyAlignment="1">
      <alignment horizontal="left" vertical="center"/>
    </xf>
    <xf numFmtId="2" fontId="88" fillId="0" borderId="10" xfId="0" applyNumberFormat="1" applyFont="1" applyBorder="1" applyAlignment="1">
      <alignment horizontal="left" vertical="center"/>
    </xf>
    <xf numFmtId="0" fontId="90" fillId="0" borderId="10" xfId="0" applyFont="1" applyBorder="1" applyAlignment="1">
      <alignment/>
    </xf>
    <xf numFmtId="0" fontId="91" fillId="0" borderId="10" xfId="0" applyFont="1" applyBorder="1" applyAlignment="1">
      <alignment horizontal="center" vertical="center"/>
    </xf>
    <xf numFmtId="185" fontId="91" fillId="0" borderId="10" xfId="0" applyNumberFormat="1" applyFont="1" applyBorder="1" applyAlignment="1">
      <alignment horizontal="left" vertical="center"/>
    </xf>
    <xf numFmtId="185" fontId="91" fillId="34" borderId="10" xfId="0" applyNumberFormat="1" applyFont="1" applyFill="1" applyBorder="1" applyAlignment="1">
      <alignment horizontal="left" vertical="center"/>
    </xf>
    <xf numFmtId="3" fontId="91" fillId="0" borderId="10" xfId="0" applyNumberFormat="1" applyFont="1" applyBorder="1" applyAlignment="1">
      <alignment horizontal="center" vertical="center"/>
    </xf>
    <xf numFmtId="3" fontId="91" fillId="0" borderId="10" xfId="0" applyNumberFormat="1" applyFont="1" applyBorder="1" applyAlignment="1">
      <alignment horizontal="center" vertical="center" wrapText="1"/>
    </xf>
    <xf numFmtId="3" fontId="91" fillId="0" borderId="10" xfId="0" applyNumberFormat="1" applyFont="1" applyBorder="1" applyAlignment="1">
      <alignment horizontal="left" vertical="center"/>
    </xf>
    <xf numFmtId="185" fontId="87" fillId="0" borderId="10" xfId="0" applyNumberFormat="1" applyFont="1" applyBorder="1" applyAlignment="1">
      <alignment horizontal="left" vertical="center" wrapText="1"/>
    </xf>
    <xf numFmtId="185" fontId="91" fillId="0" borderId="14" xfId="0" applyNumberFormat="1" applyFont="1" applyBorder="1" applyAlignment="1">
      <alignment horizontal="left" vertical="center"/>
    </xf>
    <xf numFmtId="185" fontId="91" fillId="34" borderId="11" xfId="0" applyNumberFormat="1" applyFont="1" applyFill="1" applyBorder="1" applyAlignment="1">
      <alignment horizontal="left" vertical="center"/>
    </xf>
    <xf numFmtId="185" fontId="91" fillId="0" borderId="11" xfId="0" applyNumberFormat="1" applyFont="1" applyBorder="1" applyAlignment="1">
      <alignment horizontal="left" vertical="center"/>
    </xf>
    <xf numFmtId="185" fontId="91" fillId="34" borderId="14" xfId="0" applyNumberFormat="1" applyFont="1" applyFill="1" applyBorder="1" applyAlignment="1">
      <alignment horizontal="left" vertical="center"/>
    </xf>
    <xf numFmtId="3" fontId="87" fillId="0" borderId="14" xfId="0" applyNumberFormat="1" applyFont="1" applyBorder="1" applyAlignment="1">
      <alignment horizontal="left" vertical="center"/>
    </xf>
    <xf numFmtId="0" fontId="87" fillId="0" borderId="10" xfId="0" applyFont="1" applyBorder="1" applyAlignment="1">
      <alignment horizontal="center"/>
    </xf>
    <xf numFmtId="3" fontId="86" fillId="0" borderId="10" xfId="0" applyNumberFormat="1" applyFont="1" applyBorder="1" applyAlignment="1">
      <alignment horizontal="center" vertical="center"/>
    </xf>
    <xf numFmtId="2" fontId="87" fillId="0" borderId="10" xfId="0" applyNumberFormat="1" applyFont="1" applyBorder="1" applyAlignment="1">
      <alignment horizontal="center"/>
    </xf>
    <xf numFmtId="0" fontId="0" fillId="0" borderId="0" xfId="0" applyBorder="1" applyAlignment="1">
      <alignment/>
    </xf>
    <xf numFmtId="0" fontId="0" fillId="0" borderId="11" xfId="0" applyBorder="1" applyAlignment="1">
      <alignment/>
    </xf>
    <xf numFmtId="0" fontId="57" fillId="33" borderId="0" xfId="59" applyFont="1" applyFill="1" applyBorder="1" applyAlignment="1">
      <alignment/>
      <protection/>
    </xf>
    <xf numFmtId="0" fontId="57" fillId="0" borderId="0" xfId="59" applyFont="1" applyBorder="1" applyAlignment="1">
      <alignment/>
      <protection/>
    </xf>
    <xf numFmtId="0" fontId="54" fillId="33" borderId="10" xfId="59" applyFont="1" applyFill="1" applyBorder="1" applyAlignment="1">
      <alignment horizontal="center"/>
      <protection/>
    </xf>
    <xf numFmtId="0" fontId="8" fillId="0" borderId="10" xfId="59" applyFont="1" applyBorder="1" applyAlignment="1">
      <alignment horizontal="center" vertical="center" wrapText="1"/>
      <protection/>
    </xf>
    <xf numFmtId="2" fontId="10" fillId="0" borderId="10" xfId="59" applyNumberFormat="1" applyFont="1" applyAlignment="1">
      <alignment horizontal="center" vertical="center" wrapText="1"/>
      <protection/>
    </xf>
    <xf numFmtId="2" fontId="18" fillId="0" borderId="10" xfId="59" applyNumberFormat="1" applyFont="1" applyAlignment="1">
      <alignment horizontal="center" vertical="center" wrapText="1"/>
      <protection/>
    </xf>
    <xf numFmtId="2" fontId="10" fillId="0" borderId="10" xfId="59" applyNumberFormat="1" applyFont="1" applyAlignment="1">
      <alignment horizontal="left"/>
      <protection/>
    </xf>
    <xf numFmtId="2" fontId="57" fillId="0" borderId="10" xfId="59" applyNumberFormat="1" applyFont="1" applyAlignment="1">
      <alignment/>
      <protection/>
    </xf>
    <xf numFmtId="0" fontId="10" fillId="0" borderId="11" xfId="59" applyFont="1" applyBorder="1" applyAlignment="1">
      <alignment vertical="center" wrapText="1"/>
      <protection/>
    </xf>
    <xf numFmtId="0" fontId="10" fillId="0" borderId="15" xfId="59" applyFont="1" applyBorder="1" applyAlignment="1">
      <alignment vertical="center" wrapText="1"/>
      <protection/>
    </xf>
    <xf numFmtId="4" fontId="10" fillId="0" borderId="10" xfId="59" applyNumberFormat="1" applyFont="1" applyAlignment="1">
      <alignment horizontal="center" vertical="center" wrapText="1"/>
      <protection/>
    </xf>
    <xf numFmtId="0" fontId="24" fillId="0" borderId="17"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0" fillId="0" borderId="17" xfId="0" applyFont="1"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0" fillId="0" borderId="14" xfId="0" applyBorder="1" applyAlignment="1">
      <alignment wrapText="1"/>
    </xf>
    <xf numFmtId="0" fontId="0" fillId="0" borderId="17" xfId="0" applyBorder="1" applyAlignment="1">
      <alignment vertical="top" wrapText="1"/>
    </xf>
    <xf numFmtId="0" fontId="92" fillId="33" borderId="16" xfId="0" applyFont="1" applyFill="1" applyBorder="1" applyAlignment="1">
      <alignment horizontal="center" vertical="center"/>
    </xf>
    <xf numFmtId="0" fontId="92" fillId="33" borderId="0" xfId="0" applyFont="1" applyFill="1" applyBorder="1" applyAlignment="1">
      <alignment horizontal="center" vertical="center"/>
    </xf>
    <xf numFmtId="0" fontId="82" fillId="33" borderId="16" xfId="0" applyFont="1" applyFill="1" applyBorder="1" applyAlignment="1">
      <alignment horizontal="center" vertical="center"/>
    </xf>
    <xf numFmtId="0" fontId="82" fillId="33" borderId="0" xfId="0" applyFont="1" applyFill="1" applyBorder="1" applyAlignment="1">
      <alignment horizontal="center" vertical="center"/>
    </xf>
    <xf numFmtId="0" fontId="93" fillId="0" borderId="17" xfId="0" applyFont="1" applyBorder="1" applyAlignment="1">
      <alignment horizontal="left" vertical="center"/>
    </xf>
    <xf numFmtId="0" fontId="94" fillId="0" borderId="13" xfId="0" applyFont="1" applyBorder="1" applyAlignment="1">
      <alignment horizontal="left" vertical="center"/>
    </xf>
    <xf numFmtId="0" fontId="94" fillId="0" borderId="14" xfId="0" applyFont="1" applyBorder="1" applyAlignment="1">
      <alignment horizontal="left" vertical="center"/>
    </xf>
    <xf numFmtId="3" fontId="87"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185" fontId="87" fillId="0" borderId="11" xfId="0" applyNumberFormat="1" applyFont="1" applyBorder="1" applyAlignment="1">
      <alignment horizontal="center" vertical="center"/>
    </xf>
    <xf numFmtId="185" fontId="87" fillId="34" borderId="11" xfId="0" applyNumberFormat="1" applyFont="1" applyFill="1" applyBorder="1" applyAlignment="1">
      <alignment horizontal="center" vertical="center"/>
    </xf>
    <xf numFmtId="0" fontId="87" fillId="0" borderId="18" xfId="0" applyFont="1" applyBorder="1" applyAlignment="1">
      <alignment horizontal="justify" vertical="center"/>
    </xf>
    <xf numFmtId="0" fontId="87" fillId="0" borderId="19" xfId="0" applyFont="1" applyBorder="1" applyAlignment="1">
      <alignment horizontal="justify" vertical="center"/>
    </xf>
    <xf numFmtId="0" fontId="87" fillId="0" borderId="20" xfId="0" applyFont="1" applyBorder="1" applyAlignment="1">
      <alignment horizontal="justify" vertical="center"/>
    </xf>
    <xf numFmtId="0" fontId="0" fillId="0" borderId="16" xfId="0" applyFont="1" applyBorder="1" applyAlignment="1">
      <alignment horizontal="justify" vertical="center"/>
    </xf>
    <xf numFmtId="0" fontId="0" fillId="0" borderId="0" xfId="0" applyFont="1" applyBorder="1" applyAlignment="1">
      <alignment horizontal="justify" vertical="center"/>
    </xf>
    <xf numFmtId="0" fontId="0" fillId="0" borderId="21" xfId="0" applyFont="1" applyBorder="1" applyAlignment="1">
      <alignment horizontal="justify" vertical="center"/>
    </xf>
    <xf numFmtId="0" fontId="0" fillId="0" borderId="22" xfId="0" applyFont="1" applyBorder="1" applyAlignment="1">
      <alignment horizontal="justify" vertical="center"/>
    </xf>
    <xf numFmtId="0" fontId="0" fillId="0" borderId="23" xfId="0" applyFont="1" applyBorder="1" applyAlignment="1">
      <alignment horizontal="justify" vertical="center"/>
    </xf>
    <xf numFmtId="0" fontId="0" fillId="0" borderId="24" xfId="0" applyFont="1" applyBorder="1" applyAlignment="1">
      <alignment horizontal="justify" vertical="center"/>
    </xf>
    <xf numFmtId="2" fontId="81" fillId="0" borderId="11" xfId="0" applyNumberFormat="1" applyFont="1" applyBorder="1" applyAlignment="1">
      <alignment horizontal="center" vertical="center"/>
    </xf>
    <xf numFmtId="2" fontId="81" fillId="0" borderId="12" xfId="0" applyNumberFormat="1" applyFont="1" applyBorder="1" applyAlignment="1">
      <alignment horizontal="center" vertical="center"/>
    </xf>
    <xf numFmtId="2" fontId="81" fillId="0" borderId="15" xfId="0" applyNumberFormat="1"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15" xfId="0" applyFont="1" applyBorder="1" applyAlignment="1">
      <alignment horizontal="center" vertical="center"/>
    </xf>
    <xf numFmtId="0" fontId="87" fillId="0" borderId="18" xfId="0" applyFont="1" applyBorder="1" applyAlignment="1">
      <alignment horizontal="left" vertical="center" wrapText="1"/>
    </xf>
    <xf numFmtId="0" fontId="86" fillId="0" borderId="19"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86" fillId="0" borderId="16" xfId="0" applyFont="1" applyBorder="1" applyAlignment="1">
      <alignment horizontal="left" vertical="center" wrapText="1"/>
    </xf>
    <xf numFmtId="0" fontId="86" fillId="0" borderId="0" xfId="0" applyFont="1" applyBorder="1" applyAlignment="1">
      <alignment horizontal="left" vertical="center" wrapText="1"/>
    </xf>
    <xf numFmtId="0" fontId="0" fillId="0" borderId="0" xfId="0" applyBorder="1" applyAlignment="1">
      <alignment horizontal="left" vertical="center"/>
    </xf>
    <xf numFmtId="0" fontId="0" fillId="0" borderId="21" xfId="0" applyBorder="1" applyAlignment="1">
      <alignment horizontal="left" vertical="center"/>
    </xf>
    <xf numFmtId="0" fontId="86" fillId="0" borderId="22" xfId="0" applyFont="1" applyBorder="1" applyAlignment="1">
      <alignment horizontal="left" vertical="center" wrapText="1"/>
    </xf>
    <xf numFmtId="0" fontId="86" fillId="0" borderId="23"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6" xfId="0" applyFont="1" applyBorder="1" applyAlignment="1">
      <alignment/>
    </xf>
    <xf numFmtId="0" fontId="0" fillId="0" borderId="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15" xfId="0" applyBorder="1" applyAlignment="1">
      <alignment/>
    </xf>
    <xf numFmtId="0" fontId="0" fillId="0" borderId="12" xfId="0" applyBorder="1" applyAlignment="1">
      <alignment vertical="center"/>
    </xf>
    <xf numFmtId="0" fontId="0" fillId="0" borderId="15" xfId="0" applyBorder="1" applyAlignment="1">
      <alignment vertical="center"/>
    </xf>
    <xf numFmtId="2" fontId="0" fillId="0" borderId="15" xfId="0" applyNumberFormat="1" applyBorder="1" applyAlignment="1">
      <alignment/>
    </xf>
    <xf numFmtId="0" fontId="95" fillId="0" borderId="18" xfId="0" applyFont="1" applyBorder="1" applyAlignment="1">
      <alignment horizontal="justify" vertical="center"/>
    </xf>
    <xf numFmtId="3" fontId="81" fillId="0" borderId="11" xfId="0" applyNumberFormat="1" applyFont="1" applyBorder="1" applyAlignment="1">
      <alignment horizontal="center" vertical="center"/>
    </xf>
    <xf numFmtId="0" fontId="96" fillId="0" borderId="12" xfId="0" applyFont="1" applyBorder="1" applyAlignment="1">
      <alignment horizontal="center" vertical="center"/>
    </xf>
    <xf numFmtId="0" fontId="96" fillId="0" borderId="15" xfId="0" applyFont="1" applyBorder="1" applyAlignment="1">
      <alignment horizontal="center" vertical="center"/>
    </xf>
    <xf numFmtId="0" fontId="86" fillId="0" borderId="18" xfId="0" applyFont="1" applyBorder="1" applyAlignment="1">
      <alignment horizontal="left" vertical="center" wrapText="1"/>
    </xf>
    <xf numFmtId="0" fontId="81" fillId="0" borderId="17" xfId="0" applyFont="1" applyBorder="1" applyAlignment="1">
      <alignment horizontal="left" vertical="center"/>
    </xf>
    <xf numFmtId="0" fontId="81" fillId="0" borderId="13" xfId="0" applyFont="1" applyBorder="1" applyAlignment="1">
      <alignment horizontal="left" vertical="center"/>
    </xf>
    <xf numFmtId="0" fontId="81" fillId="0" borderId="14" xfId="0" applyFont="1" applyBorder="1" applyAlignment="1">
      <alignment horizontal="left" vertical="center"/>
    </xf>
    <xf numFmtId="0" fontId="88" fillId="0" borderId="17" xfId="0" applyFont="1" applyBorder="1" applyAlignment="1">
      <alignment/>
    </xf>
    <xf numFmtId="0" fontId="88" fillId="0" borderId="13" xfId="0" applyFont="1" applyBorder="1" applyAlignment="1">
      <alignment/>
    </xf>
    <xf numFmtId="0" fontId="88" fillId="0" borderId="14" xfId="0" applyFont="1" applyBorder="1" applyAlignment="1">
      <alignment/>
    </xf>
    <xf numFmtId="0" fontId="88" fillId="0" borderId="17" xfId="0" applyFont="1" applyBorder="1" applyAlignment="1">
      <alignment vertical="center"/>
    </xf>
    <xf numFmtId="0" fontId="88" fillId="0" borderId="13" xfId="0" applyFont="1" applyBorder="1" applyAlignment="1">
      <alignment vertical="center"/>
    </xf>
    <xf numFmtId="0" fontId="88" fillId="0" borderId="14" xfId="0" applyFont="1" applyBorder="1" applyAlignment="1">
      <alignment vertic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90" fillId="0" borderId="13" xfId="0" applyFont="1" applyBorder="1" applyAlignment="1">
      <alignment/>
    </xf>
    <xf numFmtId="0" fontId="90" fillId="0" borderId="14" xfId="0" applyFont="1" applyBorder="1" applyAlignment="1">
      <alignment/>
    </xf>
    <xf numFmtId="0" fontId="85" fillId="0" borderId="11" xfId="0" applyFont="1" applyBorder="1" applyAlignment="1">
      <alignment horizontal="center" vertical="center" wrapText="1"/>
    </xf>
    <xf numFmtId="0" fontId="85" fillId="0" borderId="15"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15" xfId="0" applyFont="1" applyBorder="1" applyAlignment="1">
      <alignment horizontal="center" vertical="center" wrapText="1"/>
    </xf>
    <xf numFmtId="0" fontId="82" fillId="35" borderId="16" xfId="0" applyFont="1" applyFill="1" applyBorder="1" applyAlignment="1">
      <alignment horizontal="center" vertical="center"/>
    </xf>
    <xf numFmtId="0" fontId="82" fillId="35" borderId="0" xfId="0" applyFont="1" applyFill="1" applyBorder="1" applyAlignment="1">
      <alignment horizontal="center" vertical="center"/>
    </xf>
    <xf numFmtId="0" fontId="84" fillId="0" borderId="23" xfId="0" applyFont="1" applyBorder="1" applyAlignment="1">
      <alignment horizontal="center"/>
    </xf>
    <xf numFmtId="0" fontId="97" fillId="0" borderId="23" xfId="0" applyFont="1" applyBorder="1" applyAlignment="1">
      <alignment horizontal="center"/>
    </xf>
    <xf numFmtId="0" fontId="81" fillId="0" borderId="19" xfId="0" applyFont="1" applyBorder="1" applyAlignment="1">
      <alignment horizontal="center"/>
    </xf>
    <xf numFmtId="0" fontId="81" fillId="0" borderId="0" xfId="0" applyFont="1" applyAlignment="1">
      <alignment horizontal="center"/>
    </xf>
    <xf numFmtId="0" fontId="82" fillId="0" borderId="11"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66" fillId="0" borderId="0" xfId="42" applyAlignment="1">
      <alignment horizontal="center"/>
    </xf>
    <xf numFmtId="0" fontId="81" fillId="0" borderId="23" xfId="0" applyFont="1" applyBorder="1" applyAlignment="1">
      <alignment horizontal="center"/>
    </xf>
    <xf numFmtId="0" fontId="90" fillId="0" borderId="13" xfId="0" applyFont="1" applyBorder="1" applyAlignment="1">
      <alignment vertical="center"/>
    </xf>
    <xf numFmtId="0" fontId="90" fillId="0" borderId="14" xfId="0" applyFont="1" applyBorder="1" applyAlignment="1">
      <alignment vertical="center"/>
    </xf>
    <xf numFmtId="0" fontId="5"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91" fillId="0" borderId="10" xfId="0" applyFont="1" applyBorder="1" applyAlignment="1">
      <alignment vertical="top" wrapText="1"/>
    </xf>
    <xf numFmtId="0" fontId="98" fillId="0" borderId="10" xfId="0" applyFont="1" applyBorder="1" applyAlignment="1">
      <alignment vertical="top" wrapText="1"/>
    </xf>
    <xf numFmtId="0" fontId="92" fillId="0" borderId="10" xfId="0" applyFont="1" applyBorder="1" applyAlignment="1">
      <alignment vertical="top" wrapText="1"/>
    </xf>
    <xf numFmtId="0" fontId="91" fillId="0" borderId="17" xfId="0" applyFont="1" applyBorder="1" applyAlignment="1">
      <alignment vertical="center" wrapText="1"/>
    </xf>
    <xf numFmtId="0" fontId="91" fillId="0" borderId="13" xfId="0" applyFont="1" applyBorder="1" applyAlignment="1">
      <alignment vertical="center" wrapText="1"/>
    </xf>
    <xf numFmtId="0" fontId="91" fillId="0" borderId="14" xfId="0" applyFont="1" applyBorder="1" applyAlignment="1">
      <alignment vertical="center" wrapText="1"/>
    </xf>
    <xf numFmtId="0" fontId="84" fillId="33" borderId="17" xfId="0" applyFont="1" applyFill="1" applyBorder="1" applyAlignment="1">
      <alignment horizontal="center" vertical="center"/>
    </xf>
    <xf numFmtId="0" fontId="84" fillId="33" borderId="13" xfId="0" applyFont="1" applyFill="1" applyBorder="1" applyAlignment="1">
      <alignment horizontal="center" vertical="center"/>
    </xf>
    <xf numFmtId="0" fontId="84" fillId="33" borderId="16" xfId="0" applyFont="1" applyFill="1" applyBorder="1" applyAlignment="1">
      <alignment horizontal="center" vertical="center"/>
    </xf>
    <xf numFmtId="0" fontId="84" fillId="33" borderId="0" xfId="0" applyFont="1" applyFill="1" applyBorder="1" applyAlignment="1">
      <alignment horizontal="center" vertical="center"/>
    </xf>
    <xf numFmtId="0" fontId="91" fillId="0" borderId="17" xfId="0" applyFont="1" applyBorder="1" applyAlignment="1">
      <alignment vertical="center"/>
    </xf>
    <xf numFmtId="0" fontId="91" fillId="0" borderId="13" xfId="0" applyFont="1" applyBorder="1" applyAlignment="1">
      <alignment vertical="center"/>
    </xf>
    <xf numFmtId="0" fontId="91" fillId="0" borderId="14" xfId="0" applyFont="1" applyBorder="1" applyAlignment="1">
      <alignment vertical="center"/>
    </xf>
    <xf numFmtId="0" fontId="9" fillId="0" borderId="18" xfId="0" applyFont="1" applyBorder="1" applyAlignment="1">
      <alignment horizontal="left" wrapText="1"/>
    </xf>
    <xf numFmtId="0" fontId="90" fillId="0" borderId="19" xfId="0" applyFont="1" applyBorder="1" applyAlignment="1">
      <alignment horizontal="left" wrapText="1"/>
    </xf>
    <xf numFmtId="0" fontId="90" fillId="0" borderId="20" xfId="0" applyFont="1" applyBorder="1" applyAlignment="1">
      <alignment horizontal="left" wrapText="1"/>
    </xf>
    <xf numFmtId="0" fontId="90" fillId="0" borderId="22" xfId="0" applyFont="1" applyBorder="1" applyAlignment="1">
      <alignment horizontal="left"/>
    </xf>
    <xf numFmtId="0" fontId="90" fillId="0" borderId="23" xfId="0" applyFont="1" applyBorder="1" applyAlignment="1">
      <alignment horizontal="left"/>
    </xf>
    <xf numFmtId="0" fontId="90" fillId="0" borderId="24" xfId="0" applyFont="1" applyBorder="1" applyAlignment="1">
      <alignment horizontal="left"/>
    </xf>
    <xf numFmtId="0" fontId="88" fillId="0" borderId="17" xfId="0" applyFont="1" applyBorder="1" applyAlignment="1">
      <alignment vertical="top" wrapText="1"/>
    </xf>
    <xf numFmtId="0" fontId="88" fillId="0" borderId="13" xfId="0" applyFont="1" applyBorder="1" applyAlignment="1">
      <alignment vertical="top" wrapText="1"/>
    </xf>
    <xf numFmtId="0" fontId="88" fillId="0" borderId="14" xfId="0" applyFont="1" applyBorder="1" applyAlignment="1">
      <alignment vertical="top" wrapText="1"/>
    </xf>
    <xf numFmtId="0" fontId="88" fillId="0" borderId="10" xfId="0" applyFont="1" applyBorder="1" applyAlignment="1">
      <alignment vertical="center" wrapText="1"/>
    </xf>
    <xf numFmtId="0" fontId="90" fillId="0" borderId="10" xfId="0" applyFont="1" applyBorder="1" applyAlignment="1">
      <alignment vertical="center" wrapText="1"/>
    </xf>
    <xf numFmtId="0" fontId="99" fillId="0" borderId="17"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90" fillId="0" borderId="13" xfId="0" applyFont="1" applyBorder="1" applyAlignment="1">
      <alignment horizontal="center" vertical="center"/>
    </xf>
    <xf numFmtId="0" fontId="91" fillId="0" borderId="17" xfId="0" applyFont="1" applyBorder="1" applyAlignment="1">
      <alignment vertical="top" wrapText="1"/>
    </xf>
    <xf numFmtId="0" fontId="91" fillId="0" borderId="13" xfId="0" applyFont="1" applyBorder="1" applyAlignment="1">
      <alignment vertical="top" wrapText="1"/>
    </xf>
    <xf numFmtId="0" fontId="91" fillId="0" borderId="14" xfId="0" applyFont="1" applyBorder="1" applyAlignment="1">
      <alignment vertical="top" wrapText="1"/>
    </xf>
    <xf numFmtId="3" fontId="91" fillId="0" borderId="17" xfId="0" applyNumberFormat="1" applyFont="1" applyBorder="1" applyAlignment="1">
      <alignment horizontal="left" vertical="center"/>
    </xf>
    <xf numFmtId="3" fontId="91" fillId="0" borderId="13" xfId="0" applyNumberFormat="1" applyFont="1" applyBorder="1" applyAlignment="1">
      <alignment horizontal="left" vertical="center"/>
    </xf>
    <xf numFmtId="3" fontId="91" fillId="0" borderId="14" xfId="0" applyNumberFormat="1" applyFont="1" applyBorder="1" applyAlignment="1">
      <alignment horizontal="left" vertical="center"/>
    </xf>
    <xf numFmtId="0" fontId="91" fillId="0" borderId="17" xfId="0" applyFont="1" applyBorder="1" applyAlignment="1">
      <alignment horizontal="left"/>
    </xf>
    <xf numFmtId="0" fontId="91" fillId="0" borderId="13" xfId="0" applyFont="1" applyBorder="1" applyAlignment="1">
      <alignment horizontal="left"/>
    </xf>
    <xf numFmtId="0" fontId="84" fillId="33" borderId="18" xfId="0" applyFont="1" applyFill="1" applyBorder="1" applyAlignment="1">
      <alignment horizontal="center"/>
    </xf>
    <xf numFmtId="0" fontId="84" fillId="33" borderId="19" xfId="0" applyFont="1" applyFill="1" applyBorder="1" applyAlignment="1">
      <alignment horizontal="center"/>
    </xf>
    <xf numFmtId="0" fontId="98" fillId="0" borderId="13" xfId="0" applyFont="1" applyBorder="1" applyAlignment="1">
      <alignment horizontal="left"/>
    </xf>
    <xf numFmtId="0" fontId="98" fillId="0" borderId="14" xfId="0" applyFont="1" applyBorder="1" applyAlignment="1">
      <alignment horizontal="left"/>
    </xf>
    <xf numFmtId="0" fontId="81" fillId="0" borderId="17" xfId="0" applyFont="1" applyBorder="1" applyAlignment="1">
      <alignment/>
    </xf>
    <xf numFmtId="0" fontId="96" fillId="0" borderId="13" xfId="0" applyFont="1" applyBorder="1" applyAlignment="1">
      <alignment/>
    </xf>
    <xf numFmtId="0" fontId="96" fillId="0" borderId="14" xfId="0" applyFont="1" applyBorder="1" applyAlignment="1">
      <alignment/>
    </xf>
    <xf numFmtId="0" fontId="84" fillId="33" borderId="17" xfId="0" applyFont="1" applyFill="1" applyBorder="1" applyAlignment="1">
      <alignment horizontal="center"/>
    </xf>
    <xf numFmtId="0" fontId="84" fillId="33" borderId="13" xfId="0" applyFont="1" applyFill="1" applyBorder="1" applyAlignment="1">
      <alignment horizontal="center"/>
    </xf>
    <xf numFmtId="0" fontId="84" fillId="33" borderId="14" xfId="0" applyFont="1" applyFill="1" applyBorder="1" applyAlignment="1">
      <alignment horizontal="center"/>
    </xf>
    <xf numFmtId="0" fontId="81" fillId="0" borderId="17" xfId="0" applyFont="1" applyBorder="1" applyAlignment="1">
      <alignment horizontal="center"/>
    </xf>
    <xf numFmtId="0" fontId="81" fillId="0" borderId="13" xfId="0" applyFont="1" applyBorder="1" applyAlignment="1">
      <alignment horizontal="center"/>
    </xf>
    <xf numFmtId="0" fontId="83" fillId="0" borderId="13" xfId="0" applyFont="1" applyBorder="1" applyAlignment="1">
      <alignment horizontal="center"/>
    </xf>
    <xf numFmtId="0" fontId="83" fillId="0" borderId="14" xfId="0" applyFont="1" applyBorder="1" applyAlignment="1">
      <alignment horizontal="center"/>
    </xf>
    <xf numFmtId="0" fontId="83" fillId="0" borderId="19" xfId="0" applyFont="1" applyBorder="1" applyAlignment="1">
      <alignment horizontal="center" vertical="center" wrapText="1"/>
    </xf>
    <xf numFmtId="0" fontId="83" fillId="0" borderId="20"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24" xfId="0" applyFont="1" applyBorder="1" applyAlignment="1">
      <alignment horizontal="center" vertical="center" wrapText="1"/>
    </xf>
    <xf numFmtId="0" fontId="82" fillId="33" borderId="22" xfId="0" applyFont="1" applyFill="1" applyBorder="1" applyAlignment="1">
      <alignment horizontal="center" vertical="center"/>
    </xf>
    <xf numFmtId="0" fontId="82" fillId="33" borderId="23" xfId="0" applyFont="1" applyFill="1" applyBorder="1" applyAlignment="1">
      <alignment horizontal="center" vertical="center"/>
    </xf>
    <xf numFmtId="0" fontId="0" fillId="0" borderId="10" xfId="0" applyFont="1" applyBorder="1" applyAlignment="1">
      <alignment wrapText="1"/>
    </xf>
    <xf numFmtId="0" fontId="0" fillId="0" borderId="10" xfId="0" applyBorder="1" applyAlignment="1">
      <alignment wrapText="1"/>
    </xf>
    <xf numFmtId="0" fontId="82" fillId="0" borderId="17" xfId="0" applyFont="1" applyFill="1" applyBorder="1" applyAlignment="1">
      <alignment wrapText="1"/>
    </xf>
    <xf numFmtId="0" fontId="82" fillId="0" borderId="13" xfId="0" applyFont="1" applyFill="1" applyBorder="1" applyAlignment="1">
      <alignment wrapText="1"/>
    </xf>
    <xf numFmtId="0" fontId="82" fillId="0" borderId="14" xfId="0" applyFont="1" applyFill="1" applyBorder="1" applyAlignment="1">
      <alignment wrapText="1"/>
    </xf>
    <xf numFmtId="0" fontId="82" fillId="33" borderId="17" xfId="0" applyFont="1" applyFill="1" applyBorder="1" applyAlignment="1">
      <alignment horizontal="center" vertical="center"/>
    </xf>
    <xf numFmtId="0" fontId="5" fillId="0" borderId="17" xfId="0" applyFont="1" applyBorder="1" applyAlignment="1">
      <alignment horizontal="left" vertical="center" wrapText="1"/>
    </xf>
    <xf numFmtId="0" fontId="100" fillId="0" borderId="13" xfId="0" applyFont="1" applyBorder="1" applyAlignment="1">
      <alignment horizontal="left" vertical="center" wrapText="1"/>
    </xf>
    <xf numFmtId="0" fontId="100" fillId="0" borderId="14" xfId="0" applyFont="1" applyBorder="1" applyAlignment="1">
      <alignment horizontal="left" vertical="center" wrapText="1"/>
    </xf>
    <xf numFmtId="0" fontId="5" fillId="0" borderId="17" xfId="0" applyFont="1" applyBorder="1" applyAlignment="1">
      <alignment horizontal="left" vertical="center" wrapText="1" shrinkToFit="1"/>
    </xf>
    <xf numFmtId="0" fontId="100" fillId="0" borderId="13" xfId="0" applyFont="1" applyBorder="1" applyAlignment="1">
      <alignment horizontal="left" vertical="center" wrapText="1" shrinkToFit="1"/>
    </xf>
    <xf numFmtId="0" fontId="100" fillId="0" borderId="14" xfId="0" applyFont="1" applyBorder="1" applyAlignment="1">
      <alignment horizontal="left" vertical="center" wrapText="1" shrinkToFit="1"/>
    </xf>
    <xf numFmtId="0" fontId="81" fillId="0" borderId="18" xfId="0" applyFont="1" applyBorder="1" applyAlignment="1">
      <alignment horizontal="left" vertical="center"/>
    </xf>
    <xf numFmtId="0" fontId="81" fillId="0" borderId="19" xfId="0" applyFont="1" applyBorder="1" applyAlignment="1">
      <alignment horizontal="left" vertical="center"/>
    </xf>
    <xf numFmtId="0" fontId="81" fillId="0" borderId="20" xfId="0" applyFont="1" applyBorder="1" applyAlignment="1">
      <alignment horizontal="left" vertical="center"/>
    </xf>
    <xf numFmtId="0" fontId="81" fillId="0" borderId="22" xfId="0" applyFont="1" applyBorder="1" applyAlignment="1">
      <alignment horizontal="left" vertical="center"/>
    </xf>
    <xf numFmtId="0" fontId="81" fillId="0" borderId="23" xfId="0" applyFont="1" applyBorder="1" applyAlignment="1">
      <alignment horizontal="left" vertical="center"/>
    </xf>
    <xf numFmtId="0" fontId="81" fillId="0" borderId="24" xfId="0" applyFont="1" applyBorder="1" applyAlignment="1">
      <alignment horizontal="left" vertical="center"/>
    </xf>
    <xf numFmtId="0" fontId="98" fillId="0" borderId="17" xfId="0" applyFont="1" applyBorder="1" applyAlignment="1">
      <alignment/>
    </xf>
    <xf numFmtId="0" fontId="0" fillId="0" borderId="13" xfId="0" applyBorder="1" applyAlignment="1">
      <alignment/>
    </xf>
    <xf numFmtId="0" fontId="0" fillId="0" borderId="14" xfId="0" applyBorder="1" applyAlignment="1">
      <alignment/>
    </xf>
    <xf numFmtId="0" fontId="2" fillId="0" borderId="17" xfId="0" applyFont="1" applyBorder="1" applyAlignment="1">
      <alignment horizontal="left" vertical="center" wrapText="1" shrinkToFit="1"/>
    </xf>
    <xf numFmtId="0" fontId="78" fillId="0" borderId="17" xfId="59" applyFont="1" applyBorder="1" applyAlignment="1">
      <alignment horizontal="center" vertical="center" wrapText="1"/>
      <protection/>
    </xf>
    <xf numFmtId="0" fontId="78" fillId="0" borderId="13" xfId="59" applyFont="1" applyBorder="1" applyAlignment="1">
      <alignment horizontal="center" vertical="center" wrapText="1"/>
      <protection/>
    </xf>
    <xf numFmtId="0" fontId="78" fillId="0" borderId="14"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7"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14" xfId="59" applyFont="1" applyBorder="1" applyAlignment="1">
      <alignment horizontal="center" vertical="center"/>
      <protection/>
    </xf>
    <xf numFmtId="0" fontId="70" fillId="0" borderId="0" xfId="59" applyFont="1" applyBorder="1" applyAlignment="1">
      <alignment horizontal="center" vertical="center"/>
      <protection/>
    </xf>
    <xf numFmtId="0" fontId="70" fillId="0" borderId="21" xfId="59" applyFont="1" applyBorder="1" applyAlignment="1">
      <alignment horizontal="center" vertical="center"/>
      <protection/>
    </xf>
    <xf numFmtId="0" fontId="70" fillId="0" borderId="17" xfId="59" applyFont="1" applyBorder="1" applyAlignment="1">
      <alignment horizontal="center" vertical="center"/>
      <protection/>
    </xf>
    <xf numFmtId="0" fontId="70" fillId="0" borderId="14" xfId="59" applyFont="1" applyBorder="1" applyAlignment="1">
      <alignment horizontal="center" vertical="center"/>
      <protection/>
    </xf>
    <xf numFmtId="0" fontId="70" fillId="0" borderId="16" xfId="59" applyFont="1" applyBorder="1" applyAlignment="1">
      <alignment horizontal="center" vertical="center"/>
      <protection/>
    </xf>
    <xf numFmtId="2" fontId="0" fillId="0" borderId="17" xfId="59" applyNumberFormat="1" applyFont="1" applyBorder="1" applyAlignment="1">
      <alignment horizontal="center" vertical="center"/>
      <protection/>
    </xf>
    <xf numFmtId="2" fontId="0" fillId="0" borderId="14" xfId="59" applyNumberFormat="1" applyFont="1" applyBorder="1" applyAlignment="1">
      <alignment horizontal="center" vertical="center"/>
      <protection/>
    </xf>
    <xf numFmtId="0" fontId="101" fillId="0" borderId="10" xfId="59" applyFont="1" applyAlignment="1">
      <alignment horizontal="center" vertical="center" wrapText="1"/>
      <protection/>
    </xf>
    <xf numFmtId="2" fontId="0" fillId="0" borderId="10" xfId="59" applyNumberFormat="1" applyFont="1" applyBorder="1" applyAlignment="1">
      <alignment horizontal="center" vertical="center"/>
      <protection/>
    </xf>
    <xf numFmtId="0" fontId="82" fillId="33" borderId="17" xfId="0" applyFont="1" applyFill="1" applyBorder="1" applyAlignment="1">
      <alignment horizontal="center"/>
    </xf>
    <xf numFmtId="0" fontId="82" fillId="33" borderId="13" xfId="0" applyFont="1" applyFill="1" applyBorder="1" applyAlignment="1">
      <alignment horizontal="center"/>
    </xf>
    <xf numFmtId="0" fontId="81" fillId="0" borderId="17" xfId="0" applyFont="1" applyBorder="1" applyAlignment="1">
      <alignment horizontal="left"/>
    </xf>
    <xf numFmtId="0" fontId="81" fillId="0" borderId="13" xfId="0" applyFont="1" applyBorder="1" applyAlignment="1">
      <alignment horizontal="left"/>
    </xf>
    <xf numFmtId="0" fontId="81" fillId="0" borderId="14" xfId="0" applyFont="1" applyBorder="1" applyAlignment="1">
      <alignment horizontal="left"/>
    </xf>
    <xf numFmtId="0" fontId="81" fillId="0" borderId="16" xfId="0" applyFont="1" applyBorder="1" applyAlignment="1">
      <alignment horizontal="left" vertical="center"/>
    </xf>
    <xf numFmtId="0" fontId="81" fillId="0" borderId="0" xfId="0" applyFont="1" applyBorder="1" applyAlignment="1">
      <alignment horizontal="left" vertical="center"/>
    </xf>
    <xf numFmtId="0" fontId="81" fillId="0" borderId="21" xfId="0" applyFont="1" applyBorder="1" applyAlignment="1">
      <alignment horizontal="left" vertical="center"/>
    </xf>
    <xf numFmtId="0" fontId="81" fillId="0" borderId="18" xfId="0" applyFont="1" applyBorder="1" applyAlignment="1">
      <alignment horizontal="center" vertical="center"/>
    </xf>
    <xf numFmtId="0" fontId="81" fillId="0" borderId="19" xfId="0" applyFont="1" applyBorder="1" applyAlignment="1">
      <alignment horizontal="center" vertical="center"/>
    </xf>
    <xf numFmtId="0" fontId="81" fillId="0" borderId="20" xfId="0" applyFont="1" applyBorder="1" applyAlignment="1">
      <alignment horizontal="center" vertical="center"/>
    </xf>
    <xf numFmtId="0" fontId="81" fillId="0" borderId="16" xfId="0" applyFont="1" applyBorder="1" applyAlignment="1">
      <alignment horizontal="center" vertical="center"/>
    </xf>
    <xf numFmtId="0" fontId="81" fillId="0" borderId="0" xfId="0" applyFont="1" applyBorder="1" applyAlignment="1">
      <alignment horizontal="center" vertical="center"/>
    </xf>
    <xf numFmtId="0" fontId="81" fillId="0" borderId="21" xfId="0" applyFont="1" applyBorder="1" applyAlignment="1">
      <alignment horizontal="center" vertical="center"/>
    </xf>
    <xf numFmtId="0" fontId="81" fillId="0" borderId="22"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1" fillId="0" borderId="17" xfId="0" applyFont="1" applyFill="1" applyBorder="1" applyAlignment="1">
      <alignment/>
    </xf>
    <xf numFmtId="0" fontId="81" fillId="0" borderId="13" xfId="0" applyFont="1" applyFill="1" applyBorder="1" applyAlignment="1">
      <alignment/>
    </xf>
    <xf numFmtId="0" fontId="81" fillId="0" borderId="14" xfId="0" applyFont="1" applyFill="1" applyBorder="1" applyAlignment="1">
      <alignment/>
    </xf>
    <xf numFmtId="0" fontId="81" fillId="0" borderId="13" xfId="0" applyFont="1" applyBorder="1" applyAlignment="1">
      <alignment/>
    </xf>
    <xf numFmtId="0" fontId="81" fillId="0" borderId="14" xfId="0" applyFont="1" applyBorder="1" applyAlignment="1">
      <alignment/>
    </xf>
    <xf numFmtId="0" fontId="81" fillId="0" borderId="17" xfId="0" applyFont="1" applyFill="1" applyBorder="1" applyAlignment="1">
      <alignment horizontal="left"/>
    </xf>
    <xf numFmtId="0" fontId="81" fillId="0" borderId="13" xfId="0" applyFont="1" applyFill="1" applyBorder="1" applyAlignment="1">
      <alignment horizontal="left"/>
    </xf>
    <xf numFmtId="0" fontId="81" fillId="0" borderId="14" xfId="0" applyFont="1" applyFill="1" applyBorder="1" applyAlignment="1">
      <alignment horizontal="left"/>
    </xf>
    <xf numFmtId="0" fontId="82" fillId="33" borderId="13" xfId="0" applyFont="1" applyFill="1" applyBorder="1" applyAlignment="1">
      <alignment horizontal="center" vertical="center"/>
    </xf>
    <xf numFmtId="0" fontId="82" fillId="35" borderId="18" xfId="0" applyFont="1" applyFill="1" applyBorder="1" applyAlignment="1">
      <alignment horizontal="center" vertical="center"/>
    </xf>
    <xf numFmtId="0" fontId="82" fillId="35" borderId="19" xfId="0" applyFont="1" applyFill="1" applyBorder="1" applyAlignment="1">
      <alignment horizontal="center" vertical="center"/>
    </xf>
    <xf numFmtId="0" fontId="11" fillId="0" borderId="17" xfId="0" applyFont="1" applyBorder="1" applyAlignment="1">
      <alignment horizontal="left" vertical="center" wrapText="1"/>
    </xf>
    <xf numFmtId="0" fontId="13" fillId="0" borderId="17" xfId="0" applyFont="1" applyBorder="1" applyAlignment="1">
      <alignment horizontal="left" vertical="center" wrapText="1"/>
    </xf>
    <xf numFmtId="0" fontId="86" fillId="0" borderId="13" xfId="0" applyFont="1" applyBorder="1" applyAlignment="1">
      <alignment horizontal="left" vertical="center" wrapText="1"/>
    </xf>
    <xf numFmtId="0" fontId="86" fillId="0" borderId="14" xfId="0" applyFont="1" applyBorder="1" applyAlignment="1">
      <alignment horizontal="left" vertical="center" wrapText="1"/>
    </xf>
    <xf numFmtId="0" fontId="19" fillId="0" borderId="10" xfId="59" applyFont="1" applyAlignment="1">
      <alignment horizontal="left" vertical="center" wrapText="1"/>
      <protection/>
    </xf>
    <xf numFmtId="0" fontId="20" fillId="0" borderId="10" xfId="59" applyFont="1" applyAlignment="1">
      <alignment horizontal="left" vertical="center" wrapText="1"/>
      <protection/>
    </xf>
    <xf numFmtId="0" fontId="17" fillId="33" borderId="10" xfId="59" applyFont="1" applyFill="1" applyAlignment="1">
      <alignment horizontal="center" vertical="center"/>
      <protection/>
    </xf>
    <xf numFmtId="0" fontId="16" fillId="33" borderId="10" xfId="59" applyFont="1" applyFill="1" applyAlignment="1">
      <alignment horizontal="center" vertical="center"/>
      <protection/>
    </xf>
    <xf numFmtId="0" fontId="16" fillId="33" borderId="18" xfId="59" applyFont="1" applyFill="1" applyBorder="1" applyAlignment="1">
      <alignment horizontal="center"/>
      <protection/>
    </xf>
    <xf numFmtId="0" fontId="16" fillId="33" borderId="19" xfId="59" applyFont="1" applyFill="1" applyBorder="1" applyAlignment="1">
      <alignment horizontal="center"/>
      <protection/>
    </xf>
    <xf numFmtId="0" fontId="16" fillId="33" borderId="20" xfId="59" applyFont="1" applyFill="1" applyBorder="1" applyAlignment="1">
      <alignment horizontal="center"/>
      <protection/>
    </xf>
    <xf numFmtId="2" fontId="10" fillId="0" borderId="11" xfId="59" applyNumberFormat="1" applyFont="1" applyBorder="1" applyAlignment="1">
      <alignment horizontal="center" vertical="center" wrapText="1"/>
      <protection/>
    </xf>
    <xf numFmtId="2" fontId="10" fillId="0" borderId="15" xfId="59" applyNumberFormat="1" applyFont="1" applyBorder="1" applyAlignment="1">
      <alignment horizontal="center" vertical="center" wrapText="1"/>
      <protection/>
    </xf>
    <xf numFmtId="0" fontId="17" fillId="0" borderId="11" xfId="59" applyFont="1" applyBorder="1" applyAlignment="1">
      <alignment vertical="center"/>
      <protection/>
    </xf>
    <xf numFmtId="0" fontId="17" fillId="0" borderId="15" xfId="59" applyFont="1" applyBorder="1" applyAlignment="1">
      <alignment vertical="center"/>
      <protection/>
    </xf>
    <xf numFmtId="0" fontId="19" fillId="0" borderId="18" xfId="59" applyFont="1" applyBorder="1" applyAlignment="1">
      <alignment vertical="center" wrapText="1"/>
      <protection/>
    </xf>
    <xf numFmtId="0" fontId="19" fillId="0" borderId="19" xfId="59" applyFont="1" applyBorder="1" applyAlignment="1">
      <alignment vertical="center" wrapText="1"/>
      <protection/>
    </xf>
    <xf numFmtId="0" fontId="19" fillId="0" borderId="20" xfId="59" applyFont="1" applyBorder="1" applyAlignment="1">
      <alignment vertical="center" wrapText="1"/>
      <protection/>
    </xf>
    <xf numFmtId="0" fontId="19" fillId="0" borderId="22" xfId="59" applyFont="1" applyBorder="1" applyAlignment="1">
      <alignment vertical="center" wrapText="1"/>
      <protection/>
    </xf>
    <xf numFmtId="0" fontId="19" fillId="0" borderId="23" xfId="59" applyFont="1" applyBorder="1" applyAlignment="1">
      <alignment vertical="center" wrapText="1"/>
      <protection/>
    </xf>
    <xf numFmtId="0" fontId="19" fillId="0" borderId="24" xfId="59" applyFont="1" applyBorder="1" applyAlignment="1">
      <alignment vertical="center" wrapText="1"/>
      <protection/>
    </xf>
    <xf numFmtId="0" fontId="16" fillId="33" borderId="22" xfId="59" applyFont="1" applyFill="1" applyBorder="1" applyAlignment="1">
      <alignment horizontal="center"/>
      <protection/>
    </xf>
    <xf numFmtId="0" fontId="16" fillId="33" borderId="23" xfId="59" applyFont="1" applyFill="1" applyBorder="1" applyAlignment="1">
      <alignment horizontal="center"/>
      <protection/>
    </xf>
    <xf numFmtId="0" fontId="0" fillId="0" borderId="23" xfId="0" applyBorder="1" applyAlignment="1">
      <alignment/>
    </xf>
    <xf numFmtId="0" fontId="19" fillId="0" borderId="18" xfId="59" applyFont="1" applyBorder="1" applyAlignment="1">
      <alignment horizontal="left" vertical="center" wrapText="1"/>
      <protection/>
    </xf>
    <xf numFmtId="0" fontId="19" fillId="0" borderId="19" xfId="59" applyFont="1" applyBorder="1" applyAlignment="1">
      <alignment horizontal="left" vertical="center" wrapText="1"/>
      <protection/>
    </xf>
    <xf numFmtId="0" fontId="19" fillId="0" borderId="20" xfId="59" applyFont="1" applyBorder="1" applyAlignment="1">
      <alignment horizontal="left" vertical="center" wrapText="1"/>
      <protection/>
    </xf>
    <xf numFmtId="0" fontId="19" fillId="0" borderId="22" xfId="59" applyFont="1" applyBorder="1" applyAlignment="1">
      <alignment horizontal="left" vertical="center" wrapText="1"/>
      <protection/>
    </xf>
    <xf numFmtId="0" fontId="19" fillId="0" borderId="23" xfId="59" applyFont="1" applyBorder="1" applyAlignment="1">
      <alignment horizontal="left" vertical="center" wrapText="1"/>
      <protection/>
    </xf>
    <xf numFmtId="0" fontId="19" fillId="0" borderId="24" xfId="59" applyFont="1" applyBorder="1" applyAlignment="1">
      <alignment horizontal="left" vertical="center" wrapText="1"/>
      <protection/>
    </xf>
    <xf numFmtId="0" fontId="17" fillId="0" borderId="11" xfId="59" applyFont="1" applyBorder="1" applyAlignment="1">
      <alignment horizontal="left" vertical="center" wrapText="1"/>
      <protection/>
    </xf>
    <xf numFmtId="0" fontId="17" fillId="0" borderId="15" xfId="59" applyFont="1" applyBorder="1" applyAlignment="1">
      <alignment horizontal="left" vertical="center" wrapText="1"/>
      <protection/>
    </xf>
    <xf numFmtId="2" fontId="10" fillId="0" borderId="11" xfId="61" applyNumberFormat="1" applyFont="1" applyBorder="1" applyAlignment="1">
      <alignment horizontal="center" vertical="center" wrapText="1"/>
    </xf>
    <xf numFmtId="2" fontId="10" fillId="0" borderId="15" xfId="61" applyNumberFormat="1" applyFont="1" applyBorder="1" applyAlignment="1">
      <alignment horizontal="center" vertical="center" wrapText="1"/>
    </xf>
    <xf numFmtId="2" fontId="18" fillId="0" borderId="11" xfId="59" applyNumberFormat="1" applyFont="1" applyBorder="1" applyAlignment="1">
      <alignment horizontal="center" vertical="center" wrapText="1"/>
      <protection/>
    </xf>
    <xf numFmtId="2" fontId="18" fillId="0" borderId="15" xfId="59" applyNumberFormat="1" applyFont="1" applyBorder="1" applyAlignment="1">
      <alignment horizontal="center" vertical="center" wrapText="1"/>
      <protection/>
    </xf>
    <xf numFmtId="0" fontId="16" fillId="33" borderId="17" xfId="59" applyFont="1" applyFill="1" applyBorder="1" applyAlignment="1">
      <alignment horizontal="center"/>
      <protection/>
    </xf>
    <xf numFmtId="0" fontId="16" fillId="33" borderId="13" xfId="59" applyFont="1" applyFill="1" applyBorder="1" applyAlignment="1">
      <alignment horizontal="center"/>
      <protection/>
    </xf>
    <xf numFmtId="0" fontId="16" fillId="33" borderId="14" xfId="59" applyFont="1" applyFill="1" applyBorder="1" applyAlignment="1">
      <alignment horizontal="center"/>
      <protection/>
    </xf>
    <xf numFmtId="0" fontId="21" fillId="0" borderId="18" xfId="59" applyFont="1" applyBorder="1" applyAlignment="1">
      <alignment horizontal="left" vertical="center" wrapText="1"/>
      <protection/>
    </xf>
    <xf numFmtId="0" fontId="21" fillId="0" borderId="19" xfId="59" applyFont="1" applyBorder="1" applyAlignment="1">
      <alignment horizontal="left" vertical="center" wrapText="1"/>
      <protection/>
    </xf>
    <xf numFmtId="0" fontId="21" fillId="0" borderId="20" xfId="59" applyFont="1" applyBorder="1" applyAlignment="1">
      <alignment horizontal="left" vertical="center" wrapText="1"/>
      <protection/>
    </xf>
    <xf numFmtId="0" fontId="21" fillId="0" borderId="22" xfId="59" applyFont="1" applyBorder="1" applyAlignment="1">
      <alignment horizontal="left" vertical="center" wrapText="1"/>
      <protection/>
    </xf>
    <xf numFmtId="0" fontId="21" fillId="0" borderId="23" xfId="59" applyFont="1" applyBorder="1" applyAlignment="1">
      <alignment horizontal="left" vertical="center" wrapText="1"/>
      <protection/>
    </xf>
    <xf numFmtId="0" fontId="21" fillId="0" borderId="24" xfId="59" applyFont="1" applyBorder="1" applyAlignment="1">
      <alignment horizontal="left" vertical="center" wrapText="1"/>
      <protection/>
    </xf>
    <xf numFmtId="0" fontId="18" fillId="0" borderId="11" xfId="59" applyFont="1" applyBorder="1" applyAlignment="1">
      <alignment horizontal="center" vertical="center" wrapText="1"/>
      <protection/>
    </xf>
    <xf numFmtId="0" fontId="18" fillId="0" borderId="15" xfId="59" applyFont="1" applyBorder="1" applyAlignment="1">
      <alignment horizontal="center" vertical="center" wrapText="1"/>
      <protection/>
    </xf>
    <xf numFmtId="0" fontId="10" fillId="0" borderId="11" xfId="59" applyFont="1" applyBorder="1" applyAlignment="1">
      <alignment horizontal="center" vertical="center" wrapText="1"/>
      <protection/>
    </xf>
    <xf numFmtId="0" fontId="10" fillId="0" borderId="15" xfId="59" applyFont="1" applyBorder="1" applyAlignment="1">
      <alignment horizontal="center" vertical="center" wrapText="1"/>
      <protection/>
    </xf>
    <xf numFmtId="0" fontId="10" fillId="0" borderId="11" xfId="59" applyFont="1" applyBorder="1" applyAlignment="1">
      <alignment horizontal="left" vertical="center" wrapText="1"/>
      <protection/>
    </xf>
    <xf numFmtId="0" fontId="10" fillId="0" borderId="15" xfId="59" applyFont="1" applyBorder="1" applyAlignment="1">
      <alignment horizontal="left" vertical="center" wrapText="1"/>
      <protection/>
    </xf>
    <xf numFmtId="0" fontId="17" fillId="0" borderId="11" xfId="59" applyFont="1" applyBorder="1" applyAlignment="1">
      <alignment horizontal="center" vertical="center"/>
      <protection/>
    </xf>
    <xf numFmtId="0" fontId="17" fillId="0" borderId="15" xfId="59" applyFont="1" applyBorder="1" applyAlignment="1">
      <alignment horizontal="center" vertical="center"/>
      <protection/>
    </xf>
    <xf numFmtId="0" fontId="16" fillId="33" borderId="10" xfId="59" applyFont="1" applyFill="1" applyAlignment="1">
      <alignment horizontal="center"/>
      <protection/>
    </xf>
    <xf numFmtId="0" fontId="19" fillId="0" borderId="17" xfId="59" applyFont="1" applyBorder="1" applyAlignment="1">
      <alignment horizontal="left" vertical="center" wrapText="1"/>
      <protection/>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1" defaultTableStyle="TableStyleMedium2" defaultPivotStyle="PivotStyleMedium9">
    <tableStyle name="Стиль таблицы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38100</xdr:rowOff>
    </xdr:from>
    <xdr:to>
      <xdr:col>12</xdr:col>
      <xdr:colOff>161925</xdr:colOff>
      <xdr:row>4</xdr:row>
      <xdr:rowOff>142875</xdr:rowOff>
    </xdr:to>
    <xdr:pic>
      <xdr:nvPicPr>
        <xdr:cNvPr id="1" name="Рисунок 1"/>
        <xdr:cNvPicPr preferRelativeResize="1">
          <a:picLocks noChangeAspect="1"/>
        </xdr:cNvPicPr>
      </xdr:nvPicPr>
      <xdr:blipFill>
        <a:blip r:embed="rId1"/>
        <a:stretch>
          <a:fillRect/>
        </a:stretch>
      </xdr:blipFill>
      <xdr:spPr>
        <a:xfrm>
          <a:off x="8305800" y="38100"/>
          <a:ext cx="11430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lavbelstroy.by/"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73">
      <selection activeCell="J2" sqref="J2"/>
    </sheetView>
  </sheetViews>
  <sheetFormatPr defaultColWidth="9.140625" defaultRowHeight="15"/>
  <cols>
    <col min="3" max="3" width="4.57421875" style="0" customWidth="1"/>
    <col min="4" max="4" width="7.8515625" style="0" customWidth="1"/>
    <col min="5" max="5" width="2.28125" style="0" customWidth="1"/>
    <col min="6" max="6" width="2.140625" style="0" customWidth="1"/>
    <col min="7" max="7" width="31.7109375" style="0" customWidth="1"/>
    <col min="10" max="10" width="18.7109375" style="0" customWidth="1"/>
    <col min="11" max="11" width="25.421875" style="0" customWidth="1"/>
    <col min="12" max="12" width="16.57421875" style="0" customWidth="1"/>
    <col min="13" max="13" width="14.00390625" style="0" customWidth="1"/>
  </cols>
  <sheetData>
    <row r="1" spans="1:13" ht="15.75">
      <c r="A1" s="129" t="s">
        <v>304</v>
      </c>
      <c r="B1" s="130"/>
      <c r="C1" s="130"/>
      <c r="D1" s="130"/>
      <c r="E1" s="130"/>
      <c r="F1" s="130"/>
      <c r="G1" s="130"/>
      <c r="H1" s="130"/>
      <c r="I1" s="130"/>
      <c r="J1" s="130"/>
      <c r="K1" s="130"/>
      <c r="L1" s="130"/>
      <c r="M1" s="130"/>
    </row>
    <row r="2" spans="1:13" ht="15.75">
      <c r="A2" s="181" t="s">
        <v>315</v>
      </c>
      <c r="B2" s="182"/>
      <c r="C2" s="182"/>
      <c r="D2" s="182"/>
      <c r="E2" s="182"/>
      <c r="F2" s="182"/>
      <c r="G2" s="183"/>
      <c r="H2" s="2" t="s">
        <v>5</v>
      </c>
      <c r="I2" s="24">
        <v>9.59</v>
      </c>
      <c r="J2" s="30">
        <f>I2*1.2</f>
        <v>11.508</v>
      </c>
      <c r="K2" s="103" t="s">
        <v>341</v>
      </c>
      <c r="L2" s="24"/>
      <c r="M2" s="30"/>
    </row>
    <row r="3" spans="1:13" ht="15.75">
      <c r="A3" s="181" t="s">
        <v>316</v>
      </c>
      <c r="B3" s="182"/>
      <c r="C3" s="182"/>
      <c r="D3" s="182"/>
      <c r="E3" s="182"/>
      <c r="F3" s="182"/>
      <c r="G3" s="183"/>
      <c r="H3" s="2" t="s">
        <v>5</v>
      </c>
      <c r="I3" s="24">
        <v>28.35</v>
      </c>
      <c r="J3" s="30">
        <f>I3*1.2</f>
        <v>34.02</v>
      </c>
      <c r="K3" s="103" t="s">
        <v>272</v>
      </c>
      <c r="L3" s="24"/>
      <c r="M3" s="30"/>
    </row>
    <row r="4" spans="1:13" ht="15.75">
      <c r="A4" s="181" t="s">
        <v>317</v>
      </c>
      <c r="B4" s="182"/>
      <c r="C4" s="182"/>
      <c r="D4" s="182"/>
      <c r="E4" s="182"/>
      <c r="F4" s="182"/>
      <c r="G4" s="183"/>
      <c r="H4" s="2" t="s">
        <v>5</v>
      </c>
      <c r="I4" s="24">
        <v>52.502</v>
      </c>
      <c r="J4" s="30">
        <f>I4*1.2</f>
        <v>63.0024</v>
      </c>
      <c r="K4" s="103" t="s">
        <v>271</v>
      </c>
      <c r="L4" s="24"/>
      <c r="M4" s="30"/>
    </row>
    <row r="5" spans="1:13" ht="15.75">
      <c r="A5" s="181" t="s">
        <v>318</v>
      </c>
      <c r="B5" s="182"/>
      <c r="C5" s="182"/>
      <c r="D5" s="182"/>
      <c r="E5" s="182"/>
      <c r="F5" s="182"/>
      <c r="G5" s="183"/>
      <c r="H5" s="2" t="s">
        <v>5</v>
      </c>
      <c r="I5" s="24">
        <v>209.49</v>
      </c>
      <c r="J5" s="30">
        <f>I5*1.2</f>
        <v>251.388</v>
      </c>
      <c r="K5" s="103" t="s">
        <v>273</v>
      </c>
      <c r="L5" s="24"/>
      <c r="M5" s="30"/>
    </row>
    <row r="6" spans="1:13" ht="16.5">
      <c r="A6" s="129" t="s">
        <v>538</v>
      </c>
      <c r="B6" s="130"/>
      <c r="C6" s="130"/>
      <c r="D6" s="130"/>
      <c r="E6" s="130"/>
      <c r="F6" s="130"/>
      <c r="G6" s="130"/>
      <c r="H6" s="130"/>
      <c r="I6" s="130"/>
      <c r="J6" s="130"/>
      <c r="K6" s="130"/>
      <c r="L6" s="130"/>
      <c r="M6" s="130"/>
    </row>
    <row r="7" spans="1:13" ht="34.5" customHeight="1">
      <c r="A7" s="68"/>
      <c r="B7" s="69"/>
      <c r="C7" s="69"/>
      <c r="D7" s="69"/>
      <c r="E7" s="69"/>
      <c r="F7" s="69"/>
      <c r="G7" s="69"/>
      <c r="H7" s="69"/>
      <c r="I7" s="69"/>
      <c r="J7" s="69"/>
      <c r="K7" s="71" t="s">
        <v>446</v>
      </c>
      <c r="L7" s="71" t="s">
        <v>448</v>
      </c>
      <c r="M7" s="71" t="s">
        <v>449</v>
      </c>
    </row>
    <row r="8" spans="1:13" ht="12" customHeight="1">
      <c r="A8" s="139" t="s">
        <v>531</v>
      </c>
      <c r="B8" s="140"/>
      <c r="C8" s="140"/>
      <c r="D8" s="140"/>
      <c r="E8" s="140"/>
      <c r="F8" s="140"/>
      <c r="G8" s="141"/>
      <c r="H8" s="131" t="s">
        <v>436</v>
      </c>
      <c r="I8" s="132"/>
      <c r="J8" s="133"/>
      <c r="K8" s="134" t="s">
        <v>447</v>
      </c>
      <c r="L8" s="137">
        <v>22.27</v>
      </c>
      <c r="M8" s="138">
        <f>L8*1.2</f>
        <v>26.724</v>
      </c>
    </row>
    <row r="9" spans="1:13" ht="12" customHeight="1">
      <c r="A9" s="142"/>
      <c r="B9" s="143"/>
      <c r="C9" s="143"/>
      <c r="D9" s="143"/>
      <c r="E9" s="143"/>
      <c r="F9" s="143"/>
      <c r="G9" s="144"/>
      <c r="H9" s="131" t="s">
        <v>437</v>
      </c>
      <c r="I9" s="132"/>
      <c r="J9" s="133"/>
      <c r="K9" s="135"/>
      <c r="L9" s="135"/>
      <c r="M9" s="135"/>
    </row>
    <row r="10" spans="1:13" ht="12.75" customHeight="1">
      <c r="A10" s="142"/>
      <c r="B10" s="143"/>
      <c r="C10" s="143"/>
      <c r="D10" s="143"/>
      <c r="E10" s="143"/>
      <c r="F10" s="143"/>
      <c r="G10" s="144"/>
      <c r="H10" s="131" t="s">
        <v>438</v>
      </c>
      <c r="I10" s="132"/>
      <c r="J10" s="133"/>
      <c r="K10" s="135"/>
      <c r="L10" s="135"/>
      <c r="M10" s="135"/>
    </row>
    <row r="11" spans="1:13" ht="12.75" customHeight="1">
      <c r="A11" s="142"/>
      <c r="B11" s="143"/>
      <c r="C11" s="143"/>
      <c r="D11" s="143"/>
      <c r="E11" s="143"/>
      <c r="F11" s="143"/>
      <c r="G11" s="144"/>
      <c r="H11" s="131" t="s">
        <v>439</v>
      </c>
      <c r="I11" s="132"/>
      <c r="J11" s="133"/>
      <c r="K11" s="135"/>
      <c r="L11" s="135"/>
      <c r="M11" s="135"/>
    </row>
    <row r="12" spans="1:13" ht="12.75" customHeight="1">
      <c r="A12" s="142"/>
      <c r="B12" s="143"/>
      <c r="C12" s="143"/>
      <c r="D12" s="143"/>
      <c r="E12" s="143"/>
      <c r="F12" s="143"/>
      <c r="G12" s="144"/>
      <c r="H12" s="131" t="s">
        <v>440</v>
      </c>
      <c r="I12" s="132"/>
      <c r="J12" s="133"/>
      <c r="K12" s="136"/>
      <c r="L12" s="136"/>
      <c r="M12" s="136"/>
    </row>
    <row r="13" spans="1:13" ht="12" customHeight="1">
      <c r="A13" s="142"/>
      <c r="B13" s="143"/>
      <c r="C13" s="143"/>
      <c r="D13" s="143"/>
      <c r="E13" s="143"/>
      <c r="F13" s="143"/>
      <c r="G13" s="144"/>
      <c r="H13" s="131" t="s">
        <v>441</v>
      </c>
      <c r="I13" s="132"/>
      <c r="J13" s="133"/>
      <c r="K13" s="134" t="s">
        <v>450</v>
      </c>
      <c r="L13" s="137">
        <v>73.61</v>
      </c>
      <c r="M13" s="138">
        <f>L13*1.2</f>
        <v>88.332</v>
      </c>
    </row>
    <row r="14" spans="1:13" ht="12.75" customHeight="1">
      <c r="A14" s="142"/>
      <c r="B14" s="143"/>
      <c r="C14" s="143"/>
      <c r="D14" s="143"/>
      <c r="E14" s="143"/>
      <c r="F14" s="143"/>
      <c r="G14" s="144"/>
      <c r="H14" s="131" t="s">
        <v>442</v>
      </c>
      <c r="I14" s="132"/>
      <c r="J14" s="133"/>
      <c r="K14" s="135"/>
      <c r="L14" s="135"/>
      <c r="M14" s="135"/>
    </row>
    <row r="15" spans="1:13" ht="13.5" customHeight="1">
      <c r="A15" s="142"/>
      <c r="B15" s="143"/>
      <c r="C15" s="143"/>
      <c r="D15" s="143"/>
      <c r="E15" s="143"/>
      <c r="F15" s="143"/>
      <c r="G15" s="144"/>
      <c r="H15" s="131" t="s">
        <v>443</v>
      </c>
      <c r="I15" s="132"/>
      <c r="J15" s="133"/>
      <c r="K15" s="135"/>
      <c r="L15" s="135"/>
      <c r="M15" s="135"/>
    </row>
    <row r="16" spans="1:13" ht="13.5" customHeight="1">
      <c r="A16" s="142"/>
      <c r="B16" s="143"/>
      <c r="C16" s="143"/>
      <c r="D16" s="143"/>
      <c r="E16" s="143"/>
      <c r="F16" s="143"/>
      <c r="G16" s="144"/>
      <c r="H16" s="131" t="s">
        <v>444</v>
      </c>
      <c r="I16" s="132"/>
      <c r="J16" s="133"/>
      <c r="K16" s="135"/>
      <c r="L16" s="135"/>
      <c r="M16" s="135"/>
    </row>
    <row r="17" spans="1:13" ht="10.5" customHeight="1">
      <c r="A17" s="145"/>
      <c r="B17" s="146"/>
      <c r="C17" s="146"/>
      <c r="D17" s="146"/>
      <c r="E17" s="146"/>
      <c r="F17" s="146"/>
      <c r="G17" s="147"/>
      <c r="H17" s="131" t="s">
        <v>445</v>
      </c>
      <c r="I17" s="132"/>
      <c r="J17" s="133"/>
      <c r="K17" s="136"/>
      <c r="L17" s="136"/>
      <c r="M17" s="136"/>
    </row>
    <row r="18" spans="1:13" ht="15.75" customHeight="1">
      <c r="A18" s="127" t="s">
        <v>528</v>
      </c>
      <c r="B18" s="128"/>
      <c r="C18" s="128"/>
      <c r="D18" s="128"/>
      <c r="E18" s="128"/>
      <c r="F18" s="128"/>
      <c r="G18" s="128"/>
      <c r="H18" s="128"/>
      <c r="I18" s="128"/>
      <c r="J18" s="128"/>
      <c r="K18" s="128"/>
      <c r="L18" s="128"/>
      <c r="M18" s="128"/>
    </row>
    <row r="19" spans="1:13" ht="13.5" customHeight="1">
      <c r="A19" s="154" t="s">
        <v>451</v>
      </c>
      <c r="B19" s="155"/>
      <c r="C19" s="155"/>
      <c r="D19" s="155"/>
      <c r="E19" s="155"/>
      <c r="F19" s="155"/>
      <c r="G19" s="155"/>
      <c r="H19" s="156"/>
      <c r="I19" s="156"/>
      <c r="J19" s="157"/>
      <c r="K19" s="102" t="s">
        <v>447</v>
      </c>
      <c r="L19" s="102">
        <v>15.14</v>
      </c>
      <c r="M19" s="104">
        <f>L19*1.2</f>
        <v>18.168</v>
      </c>
    </row>
    <row r="20" spans="1:13" ht="13.5" customHeight="1">
      <c r="A20" s="158"/>
      <c r="B20" s="159"/>
      <c r="C20" s="159"/>
      <c r="D20" s="159"/>
      <c r="E20" s="159"/>
      <c r="F20" s="159"/>
      <c r="G20" s="159"/>
      <c r="H20" s="160"/>
      <c r="I20" s="160"/>
      <c r="J20" s="161"/>
      <c r="K20" s="102" t="s">
        <v>450</v>
      </c>
      <c r="L20" s="102">
        <v>44.69</v>
      </c>
      <c r="M20" s="104">
        <f>L20*1.2</f>
        <v>53.62799999999999</v>
      </c>
    </row>
    <row r="21" spans="1:13" ht="12" customHeight="1">
      <c r="A21" s="162"/>
      <c r="B21" s="163"/>
      <c r="C21" s="163"/>
      <c r="D21" s="163"/>
      <c r="E21" s="163"/>
      <c r="F21" s="163"/>
      <c r="G21" s="163"/>
      <c r="H21" s="164"/>
      <c r="I21" s="164"/>
      <c r="J21" s="165"/>
      <c r="K21" s="102" t="s">
        <v>452</v>
      </c>
      <c r="L21" s="102">
        <v>161.61</v>
      </c>
      <c r="M21" s="104">
        <f>L21*1.2</f>
        <v>193.93200000000002</v>
      </c>
    </row>
    <row r="22" spans="1:13" ht="18.75" customHeight="1">
      <c r="A22" s="127" t="s">
        <v>529</v>
      </c>
      <c r="B22" s="128"/>
      <c r="C22" s="128"/>
      <c r="D22" s="128"/>
      <c r="E22" s="128"/>
      <c r="F22" s="128"/>
      <c r="G22" s="128"/>
      <c r="H22" s="128"/>
      <c r="I22" s="128"/>
      <c r="J22" s="128"/>
      <c r="K22" s="128"/>
      <c r="L22" s="128"/>
      <c r="M22" s="128"/>
    </row>
    <row r="23" spans="1:13" ht="12.75" customHeight="1">
      <c r="A23" s="139" t="s">
        <v>532</v>
      </c>
      <c r="B23" s="140"/>
      <c r="C23" s="140"/>
      <c r="D23" s="140"/>
      <c r="E23" s="140"/>
      <c r="F23" s="140"/>
      <c r="G23" s="141"/>
      <c r="H23" s="131" t="s">
        <v>438</v>
      </c>
      <c r="I23" s="132"/>
      <c r="J23" s="133"/>
      <c r="K23" s="151" t="s">
        <v>462</v>
      </c>
      <c r="L23" s="151">
        <v>19.96</v>
      </c>
      <c r="M23" s="148">
        <f>L23*1.2</f>
        <v>23.952</v>
      </c>
    </row>
    <row r="24" spans="1:13" ht="12.75" customHeight="1">
      <c r="A24" s="142"/>
      <c r="B24" s="143"/>
      <c r="C24" s="143"/>
      <c r="D24" s="143"/>
      <c r="E24" s="143"/>
      <c r="F24" s="143"/>
      <c r="G24" s="144"/>
      <c r="H24" s="131" t="s">
        <v>439</v>
      </c>
      <c r="I24" s="132"/>
      <c r="J24" s="133"/>
      <c r="K24" s="173"/>
      <c r="L24" s="152"/>
      <c r="M24" s="149"/>
    </row>
    <row r="25" spans="1:13" ht="12.75" customHeight="1">
      <c r="A25" s="142"/>
      <c r="B25" s="143"/>
      <c r="C25" s="143"/>
      <c r="D25" s="143"/>
      <c r="E25" s="143"/>
      <c r="F25" s="143"/>
      <c r="G25" s="144"/>
      <c r="H25" s="131" t="s">
        <v>440</v>
      </c>
      <c r="I25" s="132"/>
      <c r="J25" s="133"/>
      <c r="K25" s="173"/>
      <c r="L25" s="152"/>
      <c r="M25" s="149"/>
    </row>
    <row r="26" spans="1:13" ht="12" customHeight="1">
      <c r="A26" s="142"/>
      <c r="B26" s="143"/>
      <c r="C26" s="143"/>
      <c r="D26" s="143"/>
      <c r="E26" s="143"/>
      <c r="F26" s="143"/>
      <c r="G26" s="144"/>
      <c r="H26" s="131" t="s">
        <v>453</v>
      </c>
      <c r="I26" s="132"/>
      <c r="J26" s="133"/>
      <c r="K26" s="174"/>
      <c r="L26" s="153"/>
      <c r="M26" s="150"/>
    </row>
    <row r="27" spans="1:13" ht="13.5" customHeight="1">
      <c r="A27" s="142"/>
      <c r="B27" s="143"/>
      <c r="C27" s="143"/>
      <c r="D27" s="143"/>
      <c r="E27" s="143"/>
      <c r="F27" s="143"/>
      <c r="G27" s="144"/>
      <c r="H27" s="131" t="s">
        <v>441</v>
      </c>
      <c r="I27" s="132"/>
      <c r="J27" s="133"/>
      <c r="K27" s="151" t="s">
        <v>450</v>
      </c>
      <c r="L27" s="151">
        <v>47.83</v>
      </c>
      <c r="M27" s="148">
        <f>L27*1.2</f>
        <v>57.395999999999994</v>
      </c>
    </row>
    <row r="28" spans="1:13" ht="13.5" customHeight="1">
      <c r="A28" s="142"/>
      <c r="B28" s="143"/>
      <c r="C28" s="143"/>
      <c r="D28" s="143"/>
      <c r="E28" s="143"/>
      <c r="F28" s="143"/>
      <c r="G28" s="144"/>
      <c r="H28" s="131" t="s">
        <v>442</v>
      </c>
      <c r="I28" s="132"/>
      <c r="J28" s="133"/>
      <c r="K28" s="173"/>
      <c r="L28" s="152"/>
      <c r="M28" s="149"/>
    </row>
    <row r="29" spans="1:13" ht="12.75" customHeight="1">
      <c r="A29" s="142"/>
      <c r="B29" s="143"/>
      <c r="C29" s="143"/>
      <c r="D29" s="143"/>
      <c r="E29" s="143"/>
      <c r="F29" s="143"/>
      <c r="G29" s="144"/>
      <c r="H29" s="131" t="s">
        <v>443</v>
      </c>
      <c r="I29" s="132"/>
      <c r="J29" s="133"/>
      <c r="K29" s="173"/>
      <c r="L29" s="152"/>
      <c r="M29" s="149"/>
    </row>
    <row r="30" spans="1:13" ht="13.5" customHeight="1">
      <c r="A30" s="142"/>
      <c r="B30" s="143"/>
      <c r="C30" s="143"/>
      <c r="D30" s="143"/>
      <c r="E30" s="143"/>
      <c r="F30" s="143"/>
      <c r="G30" s="144"/>
      <c r="H30" s="131" t="s">
        <v>454</v>
      </c>
      <c r="I30" s="132"/>
      <c r="J30" s="133"/>
      <c r="K30" s="174"/>
      <c r="L30" s="153"/>
      <c r="M30" s="150"/>
    </row>
    <row r="31" spans="1:13" ht="13.5" customHeight="1">
      <c r="A31" s="142"/>
      <c r="B31" s="143"/>
      <c r="C31" s="143"/>
      <c r="D31" s="143"/>
      <c r="E31" s="143"/>
      <c r="F31" s="143"/>
      <c r="G31" s="144"/>
      <c r="H31" s="131" t="s">
        <v>455</v>
      </c>
      <c r="I31" s="132"/>
      <c r="J31" s="133"/>
      <c r="K31" s="151" t="s">
        <v>463</v>
      </c>
      <c r="L31" s="151">
        <v>93.61</v>
      </c>
      <c r="M31" s="148">
        <f>L31*1.2</f>
        <v>112.332</v>
      </c>
    </row>
    <row r="32" spans="1:13" ht="13.5" customHeight="1">
      <c r="A32" s="142"/>
      <c r="B32" s="143"/>
      <c r="C32" s="143"/>
      <c r="D32" s="143"/>
      <c r="E32" s="143"/>
      <c r="F32" s="143"/>
      <c r="G32" s="144"/>
      <c r="H32" s="131" t="s">
        <v>456</v>
      </c>
      <c r="I32" s="132"/>
      <c r="J32" s="133"/>
      <c r="K32" s="173"/>
      <c r="L32" s="152"/>
      <c r="M32" s="149"/>
    </row>
    <row r="33" spans="1:13" ht="12.75" customHeight="1">
      <c r="A33" s="166"/>
      <c r="B33" s="167"/>
      <c r="C33" s="167"/>
      <c r="D33" s="167"/>
      <c r="E33" s="167"/>
      <c r="F33" s="167"/>
      <c r="G33" s="168"/>
      <c r="H33" s="131" t="s">
        <v>457</v>
      </c>
      <c r="I33" s="132"/>
      <c r="J33" s="133"/>
      <c r="K33" s="173"/>
      <c r="L33" s="152"/>
      <c r="M33" s="149"/>
    </row>
    <row r="34" spans="1:13" ht="13.5" customHeight="1">
      <c r="A34" s="166"/>
      <c r="B34" s="167"/>
      <c r="C34" s="167"/>
      <c r="D34" s="167"/>
      <c r="E34" s="167"/>
      <c r="F34" s="167"/>
      <c r="G34" s="168"/>
      <c r="H34" s="131" t="s">
        <v>444</v>
      </c>
      <c r="I34" s="132"/>
      <c r="J34" s="133"/>
      <c r="K34" s="174"/>
      <c r="L34" s="153"/>
      <c r="M34" s="150"/>
    </row>
    <row r="35" spans="1:13" ht="13.5" customHeight="1">
      <c r="A35" s="166"/>
      <c r="B35" s="167"/>
      <c r="C35" s="167"/>
      <c r="D35" s="167"/>
      <c r="E35" s="167"/>
      <c r="F35" s="167"/>
      <c r="G35" s="168"/>
      <c r="H35" s="131" t="s">
        <v>445</v>
      </c>
      <c r="I35" s="132"/>
      <c r="J35" s="133"/>
      <c r="K35" s="151" t="s">
        <v>452</v>
      </c>
      <c r="L35" s="151">
        <v>179.56</v>
      </c>
      <c r="M35" s="148">
        <f>L35*1.2</f>
        <v>215.472</v>
      </c>
    </row>
    <row r="36" spans="1:13" ht="12.75" customHeight="1">
      <c r="A36" s="166"/>
      <c r="B36" s="167"/>
      <c r="C36" s="167"/>
      <c r="D36" s="167"/>
      <c r="E36" s="167"/>
      <c r="F36" s="167"/>
      <c r="G36" s="168"/>
      <c r="H36" s="131" t="s">
        <v>458</v>
      </c>
      <c r="I36" s="132"/>
      <c r="J36" s="133"/>
      <c r="K36" s="173"/>
      <c r="L36" s="152"/>
      <c r="M36" s="149"/>
    </row>
    <row r="37" spans="1:13" ht="13.5" customHeight="1">
      <c r="A37" s="166"/>
      <c r="B37" s="167"/>
      <c r="C37" s="167"/>
      <c r="D37" s="167"/>
      <c r="E37" s="167"/>
      <c r="F37" s="167"/>
      <c r="G37" s="168"/>
      <c r="H37" s="131" t="s">
        <v>459</v>
      </c>
      <c r="I37" s="132"/>
      <c r="J37" s="133"/>
      <c r="K37" s="173"/>
      <c r="L37" s="152"/>
      <c r="M37" s="149"/>
    </row>
    <row r="38" spans="1:13" ht="13.5" customHeight="1">
      <c r="A38" s="166"/>
      <c r="B38" s="167"/>
      <c r="C38" s="167"/>
      <c r="D38" s="167"/>
      <c r="E38" s="167"/>
      <c r="F38" s="167"/>
      <c r="G38" s="168"/>
      <c r="H38" s="131" t="s">
        <v>460</v>
      </c>
      <c r="I38" s="132"/>
      <c r="J38" s="133"/>
      <c r="K38" s="173"/>
      <c r="L38" s="152"/>
      <c r="M38" s="149"/>
    </row>
    <row r="39" spans="1:13" ht="12.75" customHeight="1">
      <c r="A39" s="169"/>
      <c r="B39" s="170"/>
      <c r="C39" s="170"/>
      <c r="D39" s="170"/>
      <c r="E39" s="170"/>
      <c r="F39" s="170"/>
      <c r="G39" s="171"/>
      <c r="H39" s="131" t="s">
        <v>461</v>
      </c>
      <c r="I39" s="132"/>
      <c r="J39" s="133"/>
      <c r="K39" s="172"/>
      <c r="L39" s="172"/>
      <c r="M39" s="175"/>
    </row>
    <row r="40" spans="1:13" ht="15">
      <c r="A40" s="176" t="s">
        <v>533</v>
      </c>
      <c r="B40" s="140"/>
      <c r="C40" s="140"/>
      <c r="D40" s="140"/>
      <c r="E40" s="140"/>
      <c r="F40" s="140"/>
      <c r="G40" s="141"/>
      <c r="H40" s="131" t="s">
        <v>438</v>
      </c>
      <c r="I40" s="132"/>
      <c r="J40" s="133"/>
      <c r="K40" s="151" t="s">
        <v>462</v>
      </c>
      <c r="L40" s="151">
        <v>24.4</v>
      </c>
      <c r="M40" s="151">
        <f>L40*1.2</f>
        <v>29.279999999999998</v>
      </c>
    </row>
    <row r="41" spans="1:13" ht="15">
      <c r="A41" s="142"/>
      <c r="B41" s="143"/>
      <c r="C41" s="143"/>
      <c r="D41" s="143"/>
      <c r="E41" s="143"/>
      <c r="F41" s="143"/>
      <c r="G41" s="144"/>
      <c r="H41" s="131" t="s">
        <v>439</v>
      </c>
      <c r="I41" s="132"/>
      <c r="J41" s="133"/>
      <c r="K41" s="173"/>
      <c r="L41" s="152"/>
      <c r="M41" s="152"/>
    </row>
    <row r="42" spans="1:13" ht="15">
      <c r="A42" s="142"/>
      <c r="B42" s="143"/>
      <c r="C42" s="143"/>
      <c r="D42" s="143"/>
      <c r="E42" s="143"/>
      <c r="F42" s="143"/>
      <c r="G42" s="144"/>
      <c r="H42" s="131" t="s">
        <v>440</v>
      </c>
      <c r="I42" s="132"/>
      <c r="J42" s="133"/>
      <c r="K42" s="173"/>
      <c r="L42" s="152"/>
      <c r="M42" s="152"/>
    </row>
    <row r="43" spans="1:13" ht="15">
      <c r="A43" s="142"/>
      <c r="B43" s="143"/>
      <c r="C43" s="143"/>
      <c r="D43" s="143"/>
      <c r="E43" s="143"/>
      <c r="F43" s="143"/>
      <c r="G43" s="144"/>
      <c r="H43" s="131" t="s">
        <v>453</v>
      </c>
      <c r="I43" s="132"/>
      <c r="J43" s="133"/>
      <c r="K43" s="174"/>
      <c r="L43" s="153"/>
      <c r="M43" s="153"/>
    </row>
    <row r="44" spans="1:13" ht="15" customHeight="1">
      <c r="A44" s="142"/>
      <c r="B44" s="143"/>
      <c r="C44" s="143"/>
      <c r="D44" s="143"/>
      <c r="E44" s="143"/>
      <c r="F44" s="143"/>
      <c r="G44" s="144"/>
      <c r="H44" s="131" t="s">
        <v>441</v>
      </c>
      <c r="I44" s="132"/>
      <c r="J44" s="133"/>
      <c r="K44" s="151" t="s">
        <v>450</v>
      </c>
      <c r="L44" s="151">
        <v>58.67</v>
      </c>
      <c r="M44" s="148">
        <f>L44*1.2</f>
        <v>70.404</v>
      </c>
    </row>
    <row r="45" spans="1:13" ht="15" customHeight="1">
      <c r="A45" s="142"/>
      <c r="B45" s="143"/>
      <c r="C45" s="143"/>
      <c r="D45" s="143"/>
      <c r="E45" s="143"/>
      <c r="F45" s="143"/>
      <c r="G45" s="144"/>
      <c r="H45" s="131" t="s">
        <v>442</v>
      </c>
      <c r="I45" s="132"/>
      <c r="J45" s="133"/>
      <c r="K45" s="173"/>
      <c r="L45" s="152"/>
      <c r="M45" s="149"/>
    </row>
    <row r="46" spans="1:13" ht="15" customHeight="1">
      <c r="A46" s="142"/>
      <c r="B46" s="143"/>
      <c r="C46" s="143"/>
      <c r="D46" s="143"/>
      <c r="E46" s="143"/>
      <c r="F46" s="143"/>
      <c r="G46" s="144"/>
      <c r="H46" s="131" t="s">
        <v>443</v>
      </c>
      <c r="I46" s="132"/>
      <c r="J46" s="133"/>
      <c r="K46" s="173"/>
      <c r="L46" s="152"/>
      <c r="M46" s="149"/>
    </row>
    <row r="47" spans="1:13" ht="15" customHeight="1">
      <c r="A47" s="142"/>
      <c r="B47" s="143"/>
      <c r="C47" s="143"/>
      <c r="D47" s="143"/>
      <c r="E47" s="143"/>
      <c r="F47" s="143"/>
      <c r="G47" s="144"/>
      <c r="H47" s="131" t="s">
        <v>454</v>
      </c>
      <c r="I47" s="132"/>
      <c r="J47" s="133"/>
      <c r="K47" s="174"/>
      <c r="L47" s="153"/>
      <c r="M47" s="150"/>
    </row>
    <row r="48" spans="1:13" ht="15" customHeight="1">
      <c r="A48" s="142"/>
      <c r="B48" s="143"/>
      <c r="C48" s="143"/>
      <c r="D48" s="143"/>
      <c r="E48" s="143"/>
      <c r="F48" s="143"/>
      <c r="G48" s="144"/>
      <c r="H48" s="131" t="s">
        <v>455</v>
      </c>
      <c r="I48" s="132"/>
      <c r="J48" s="133"/>
      <c r="K48" s="151" t="s">
        <v>463</v>
      </c>
      <c r="L48" s="148">
        <v>114.6</v>
      </c>
      <c r="M48" s="148">
        <f>L48*1.2</f>
        <v>137.51999999999998</v>
      </c>
    </row>
    <row r="49" spans="1:13" ht="15" customHeight="1">
      <c r="A49" s="142"/>
      <c r="B49" s="143"/>
      <c r="C49" s="143"/>
      <c r="D49" s="143"/>
      <c r="E49" s="143"/>
      <c r="F49" s="143"/>
      <c r="G49" s="144"/>
      <c r="H49" s="131" t="s">
        <v>456</v>
      </c>
      <c r="I49" s="132"/>
      <c r="J49" s="133"/>
      <c r="K49" s="173"/>
      <c r="L49" s="149"/>
      <c r="M49" s="149"/>
    </row>
    <row r="50" spans="1:13" ht="15" customHeight="1">
      <c r="A50" s="166"/>
      <c r="B50" s="167"/>
      <c r="C50" s="167"/>
      <c r="D50" s="167"/>
      <c r="E50" s="167"/>
      <c r="F50" s="167"/>
      <c r="G50" s="168"/>
      <c r="H50" s="131" t="s">
        <v>457</v>
      </c>
      <c r="I50" s="132"/>
      <c r="J50" s="133"/>
      <c r="K50" s="173"/>
      <c r="L50" s="149"/>
      <c r="M50" s="149"/>
    </row>
    <row r="51" spans="1:13" ht="15" customHeight="1">
      <c r="A51" s="166"/>
      <c r="B51" s="167"/>
      <c r="C51" s="167"/>
      <c r="D51" s="167"/>
      <c r="E51" s="167"/>
      <c r="F51" s="167"/>
      <c r="G51" s="168"/>
      <c r="H51" s="131" t="s">
        <v>444</v>
      </c>
      <c r="I51" s="132"/>
      <c r="J51" s="133"/>
      <c r="K51" s="174"/>
      <c r="L51" s="150"/>
      <c r="M51" s="150"/>
    </row>
    <row r="52" spans="1:13" ht="15">
      <c r="A52" s="166"/>
      <c r="B52" s="167"/>
      <c r="C52" s="167"/>
      <c r="D52" s="167"/>
      <c r="E52" s="167"/>
      <c r="F52" s="167"/>
      <c r="G52" s="168"/>
      <c r="H52" s="131" t="s">
        <v>445</v>
      </c>
      <c r="I52" s="132"/>
      <c r="J52" s="133"/>
      <c r="K52" s="151" t="s">
        <v>452</v>
      </c>
      <c r="L52" s="151">
        <v>222.32</v>
      </c>
      <c r="M52" s="148">
        <f>L52*1.2</f>
        <v>266.784</v>
      </c>
    </row>
    <row r="53" spans="1:13" ht="15">
      <c r="A53" s="166"/>
      <c r="B53" s="167"/>
      <c r="C53" s="167"/>
      <c r="D53" s="167"/>
      <c r="E53" s="167"/>
      <c r="F53" s="167"/>
      <c r="G53" s="168"/>
      <c r="H53" s="131" t="s">
        <v>458</v>
      </c>
      <c r="I53" s="132"/>
      <c r="J53" s="133"/>
      <c r="K53" s="173"/>
      <c r="L53" s="152"/>
      <c r="M53" s="149"/>
    </row>
    <row r="54" spans="1:13" ht="15">
      <c r="A54" s="166"/>
      <c r="B54" s="167"/>
      <c r="C54" s="167"/>
      <c r="D54" s="167"/>
      <c r="E54" s="167"/>
      <c r="F54" s="167"/>
      <c r="G54" s="168"/>
      <c r="H54" s="131" t="s">
        <v>459</v>
      </c>
      <c r="I54" s="132"/>
      <c r="J54" s="133"/>
      <c r="K54" s="173"/>
      <c r="L54" s="152"/>
      <c r="M54" s="149"/>
    </row>
    <row r="55" spans="1:13" ht="15">
      <c r="A55" s="166"/>
      <c r="B55" s="167"/>
      <c r="C55" s="167"/>
      <c r="D55" s="167"/>
      <c r="E55" s="167"/>
      <c r="F55" s="167"/>
      <c r="G55" s="168"/>
      <c r="H55" s="131" t="s">
        <v>460</v>
      </c>
      <c r="I55" s="132"/>
      <c r="J55" s="133"/>
      <c r="K55" s="173"/>
      <c r="L55" s="152"/>
      <c r="M55" s="149"/>
    </row>
    <row r="56" spans="1:13" ht="15">
      <c r="A56" s="169"/>
      <c r="B56" s="170"/>
      <c r="C56" s="170"/>
      <c r="D56" s="170"/>
      <c r="E56" s="170"/>
      <c r="F56" s="170"/>
      <c r="G56" s="171"/>
      <c r="H56" s="131" t="s">
        <v>461</v>
      </c>
      <c r="I56" s="132"/>
      <c r="J56" s="133"/>
      <c r="K56" s="172"/>
      <c r="L56" s="172"/>
      <c r="M56" s="175"/>
    </row>
    <row r="57" spans="1:13" ht="15">
      <c r="A57" s="180" t="s">
        <v>464</v>
      </c>
      <c r="B57" s="155"/>
      <c r="C57" s="155"/>
      <c r="D57" s="155"/>
      <c r="E57" s="155"/>
      <c r="F57" s="155"/>
      <c r="G57" s="155"/>
      <c r="H57" s="156"/>
      <c r="I57" s="156"/>
      <c r="J57" s="157"/>
      <c r="K57" s="102" t="s">
        <v>462</v>
      </c>
      <c r="L57" s="102">
        <v>29.77</v>
      </c>
      <c r="M57" s="104">
        <f>L57*1.2</f>
        <v>35.724</v>
      </c>
    </row>
    <row r="58" spans="1:13" ht="15">
      <c r="A58" s="158"/>
      <c r="B58" s="159"/>
      <c r="C58" s="159"/>
      <c r="D58" s="159"/>
      <c r="E58" s="159"/>
      <c r="F58" s="159"/>
      <c r="G58" s="159"/>
      <c r="H58" s="160"/>
      <c r="I58" s="160"/>
      <c r="J58" s="161"/>
      <c r="K58" s="102" t="s">
        <v>450</v>
      </c>
      <c r="L58" s="102">
        <v>66.95</v>
      </c>
      <c r="M58" s="104">
        <f>L58*1.2</f>
        <v>80.34</v>
      </c>
    </row>
    <row r="59" spans="1:13" ht="15">
      <c r="A59" s="158"/>
      <c r="B59" s="159"/>
      <c r="C59" s="159"/>
      <c r="D59" s="159"/>
      <c r="E59" s="159"/>
      <c r="F59" s="159"/>
      <c r="G59" s="159"/>
      <c r="H59" s="160"/>
      <c r="I59" s="160"/>
      <c r="J59" s="161"/>
      <c r="K59" s="102" t="s">
        <v>463</v>
      </c>
      <c r="L59" s="102">
        <v>133.78</v>
      </c>
      <c r="M59" s="104">
        <f>L59*1.2</f>
        <v>160.536</v>
      </c>
    </row>
    <row r="60" spans="1:13" ht="14.25" customHeight="1">
      <c r="A60" s="162"/>
      <c r="B60" s="163"/>
      <c r="C60" s="163"/>
      <c r="D60" s="163"/>
      <c r="E60" s="163"/>
      <c r="F60" s="163"/>
      <c r="G60" s="163"/>
      <c r="H60" s="164"/>
      <c r="I60" s="164"/>
      <c r="J60" s="165"/>
      <c r="K60" s="102" t="s">
        <v>452</v>
      </c>
      <c r="L60" s="102">
        <v>267.33</v>
      </c>
      <c r="M60" s="104">
        <f>L60*1.2</f>
        <v>320.796</v>
      </c>
    </row>
    <row r="61" spans="1:13" ht="20.25" customHeight="1">
      <c r="A61" s="127" t="s">
        <v>530</v>
      </c>
      <c r="B61" s="128"/>
      <c r="C61" s="128"/>
      <c r="D61" s="128"/>
      <c r="E61" s="128"/>
      <c r="F61" s="128"/>
      <c r="G61" s="128"/>
      <c r="H61" s="128"/>
      <c r="I61" s="128"/>
      <c r="J61" s="128"/>
      <c r="K61" s="128"/>
      <c r="L61" s="128"/>
      <c r="M61" s="128"/>
    </row>
    <row r="62" spans="1:13" ht="15">
      <c r="A62" s="176" t="s">
        <v>534</v>
      </c>
      <c r="B62" s="140"/>
      <c r="C62" s="140"/>
      <c r="D62" s="140"/>
      <c r="E62" s="140"/>
      <c r="F62" s="140"/>
      <c r="G62" s="141"/>
      <c r="H62" s="131" t="s">
        <v>465</v>
      </c>
      <c r="I62" s="132"/>
      <c r="J62" s="133"/>
      <c r="K62" s="177" t="s">
        <v>447</v>
      </c>
      <c r="L62" s="151">
        <v>23.12</v>
      </c>
      <c r="M62" s="148">
        <f>L62*1.2</f>
        <v>27.744</v>
      </c>
    </row>
    <row r="63" spans="1:13" ht="15">
      <c r="A63" s="142"/>
      <c r="B63" s="143"/>
      <c r="C63" s="143"/>
      <c r="D63" s="143"/>
      <c r="E63" s="143"/>
      <c r="F63" s="143"/>
      <c r="G63" s="144"/>
      <c r="H63" s="131" t="s">
        <v>466</v>
      </c>
      <c r="I63" s="132"/>
      <c r="J63" s="133"/>
      <c r="K63" s="178"/>
      <c r="L63" s="152"/>
      <c r="M63" s="149"/>
    </row>
    <row r="64" spans="1:13" ht="15">
      <c r="A64" s="142"/>
      <c r="B64" s="143"/>
      <c r="C64" s="143"/>
      <c r="D64" s="143"/>
      <c r="E64" s="143"/>
      <c r="F64" s="143"/>
      <c r="G64" s="144"/>
      <c r="H64" s="131" t="s">
        <v>467</v>
      </c>
      <c r="I64" s="132"/>
      <c r="J64" s="133"/>
      <c r="K64" s="178"/>
      <c r="L64" s="152"/>
      <c r="M64" s="149"/>
    </row>
    <row r="65" spans="1:13" ht="15">
      <c r="A65" s="142"/>
      <c r="B65" s="143"/>
      <c r="C65" s="143"/>
      <c r="D65" s="143"/>
      <c r="E65" s="143"/>
      <c r="F65" s="143"/>
      <c r="G65" s="144"/>
      <c r="H65" s="131" t="s">
        <v>468</v>
      </c>
      <c r="I65" s="132"/>
      <c r="J65" s="133"/>
      <c r="K65" s="178"/>
      <c r="L65" s="152"/>
      <c r="M65" s="149"/>
    </row>
    <row r="66" spans="1:13" ht="15">
      <c r="A66" s="142"/>
      <c r="B66" s="143"/>
      <c r="C66" s="143"/>
      <c r="D66" s="143"/>
      <c r="E66" s="143"/>
      <c r="F66" s="143"/>
      <c r="G66" s="144"/>
      <c r="H66" s="131" t="s">
        <v>469</v>
      </c>
      <c r="I66" s="132"/>
      <c r="J66" s="133"/>
      <c r="K66" s="179"/>
      <c r="L66" s="153"/>
      <c r="M66" s="150"/>
    </row>
    <row r="67" spans="1:13" ht="15">
      <c r="A67" s="142"/>
      <c r="B67" s="143"/>
      <c r="C67" s="143"/>
      <c r="D67" s="143"/>
      <c r="E67" s="143"/>
      <c r="F67" s="143"/>
      <c r="G67" s="144"/>
      <c r="H67" s="131" t="s">
        <v>470</v>
      </c>
      <c r="I67" s="132"/>
      <c r="J67" s="133"/>
      <c r="K67" s="151" t="s">
        <v>450</v>
      </c>
      <c r="L67" s="151">
        <v>74.93</v>
      </c>
      <c r="M67" s="148">
        <f>L67*1.2</f>
        <v>89.91600000000001</v>
      </c>
    </row>
    <row r="68" spans="1:13" ht="15">
      <c r="A68" s="142"/>
      <c r="B68" s="143"/>
      <c r="C68" s="143"/>
      <c r="D68" s="143"/>
      <c r="E68" s="143"/>
      <c r="F68" s="143"/>
      <c r="G68" s="144"/>
      <c r="H68" s="131" t="s">
        <v>471</v>
      </c>
      <c r="I68" s="132"/>
      <c r="J68" s="133"/>
      <c r="K68" s="152"/>
      <c r="L68" s="152"/>
      <c r="M68" s="149"/>
    </row>
    <row r="69" spans="1:13" ht="15">
      <c r="A69" s="142"/>
      <c r="B69" s="143"/>
      <c r="C69" s="143"/>
      <c r="D69" s="143"/>
      <c r="E69" s="143"/>
      <c r="F69" s="143"/>
      <c r="G69" s="144"/>
      <c r="H69" s="131" t="s">
        <v>472</v>
      </c>
      <c r="I69" s="132"/>
      <c r="J69" s="133"/>
      <c r="K69" s="152"/>
      <c r="L69" s="152"/>
      <c r="M69" s="149"/>
    </row>
    <row r="70" spans="1:13" ht="15">
      <c r="A70" s="142"/>
      <c r="B70" s="143"/>
      <c r="C70" s="143"/>
      <c r="D70" s="143"/>
      <c r="E70" s="143"/>
      <c r="F70" s="143"/>
      <c r="G70" s="144"/>
      <c r="H70" s="131" t="s">
        <v>473</v>
      </c>
      <c r="I70" s="132"/>
      <c r="J70" s="133"/>
      <c r="K70" s="152"/>
      <c r="L70" s="152"/>
      <c r="M70" s="149"/>
    </row>
    <row r="71" spans="1:13" ht="15">
      <c r="A71" s="142"/>
      <c r="B71" s="143"/>
      <c r="C71" s="143"/>
      <c r="D71" s="143"/>
      <c r="E71" s="143"/>
      <c r="F71" s="143"/>
      <c r="G71" s="144"/>
      <c r="H71" s="131" t="s">
        <v>474</v>
      </c>
      <c r="I71" s="132"/>
      <c r="J71" s="133"/>
      <c r="K71" s="152"/>
      <c r="L71" s="152"/>
      <c r="M71" s="149"/>
    </row>
    <row r="72" spans="1:13" ht="15">
      <c r="A72" s="166"/>
      <c r="B72" s="167"/>
      <c r="C72" s="167"/>
      <c r="D72" s="167"/>
      <c r="E72" s="167"/>
      <c r="F72" s="167"/>
      <c r="G72" s="168"/>
      <c r="H72" s="131" t="s">
        <v>475</v>
      </c>
      <c r="I72" s="132"/>
      <c r="J72" s="133"/>
      <c r="K72" s="153"/>
      <c r="L72" s="153"/>
      <c r="M72" s="150"/>
    </row>
    <row r="73" spans="1:13" ht="15">
      <c r="A73" s="166"/>
      <c r="B73" s="167"/>
      <c r="C73" s="167"/>
      <c r="D73" s="167"/>
      <c r="E73" s="167"/>
      <c r="F73" s="167"/>
      <c r="G73" s="168"/>
      <c r="H73" s="131" t="s">
        <v>461</v>
      </c>
      <c r="I73" s="132"/>
      <c r="J73" s="133"/>
      <c r="K73" s="151" t="s">
        <v>450</v>
      </c>
      <c r="L73" s="151">
        <v>262.45</v>
      </c>
      <c r="M73" s="151">
        <f>L73*1.2</f>
        <v>314.94</v>
      </c>
    </row>
    <row r="74" spans="1:13" ht="15">
      <c r="A74" s="166"/>
      <c r="B74" s="167"/>
      <c r="C74" s="167"/>
      <c r="D74" s="167"/>
      <c r="E74" s="167"/>
      <c r="F74" s="167"/>
      <c r="G74" s="168"/>
      <c r="H74" s="131" t="s">
        <v>476</v>
      </c>
      <c r="I74" s="132"/>
      <c r="J74" s="133"/>
      <c r="K74" s="152"/>
      <c r="L74" s="152"/>
      <c r="M74" s="152"/>
    </row>
    <row r="75" spans="1:13" ht="15">
      <c r="A75" s="166"/>
      <c r="B75" s="167"/>
      <c r="C75" s="167"/>
      <c r="D75" s="167"/>
      <c r="E75" s="167"/>
      <c r="F75" s="167"/>
      <c r="G75" s="168"/>
      <c r="H75" s="131" t="s">
        <v>460</v>
      </c>
      <c r="I75" s="132"/>
      <c r="J75" s="133"/>
      <c r="K75" s="152"/>
      <c r="L75" s="152"/>
      <c r="M75" s="152"/>
    </row>
    <row r="76" spans="1:13" ht="15">
      <c r="A76" s="166"/>
      <c r="B76" s="167"/>
      <c r="C76" s="167"/>
      <c r="D76" s="167"/>
      <c r="E76" s="167"/>
      <c r="F76" s="167"/>
      <c r="G76" s="168"/>
      <c r="H76" s="131" t="s">
        <v>477</v>
      </c>
      <c r="I76" s="132"/>
      <c r="J76" s="133"/>
      <c r="K76" s="152"/>
      <c r="L76" s="152"/>
      <c r="M76" s="152"/>
    </row>
    <row r="77" spans="1:13" ht="15">
      <c r="A77" s="166"/>
      <c r="B77" s="167"/>
      <c r="C77" s="167"/>
      <c r="D77" s="167"/>
      <c r="E77" s="167"/>
      <c r="F77" s="167"/>
      <c r="G77" s="168"/>
      <c r="H77" s="131" t="s">
        <v>478</v>
      </c>
      <c r="I77" s="132"/>
      <c r="J77" s="133"/>
      <c r="K77" s="152"/>
      <c r="L77" s="152"/>
      <c r="M77" s="152"/>
    </row>
    <row r="78" spans="1:13" ht="15">
      <c r="A78" s="169"/>
      <c r="B78" s="170"/>
      <c r="C78" s="170"/>
      <c r="D78" s="170"/>
      <c r="E78" s="170"/>
      <c r="F78" s="170"/>
      <c r="G78" s="171"/>
      <c r="H78" s="131" t="s">
        <v>479</v>
      </c>
      <c r="I78" s="132"/>
      <c r="J78" s="133"/>
      <c r="K78" s="153"/>
      <c r="L78" s="153"/>
      <c r="M78" s="153"/>
    </row>
    <row r="79" spans="1:13" ht="16.5">
      <c r="A79" s="127" t="s">
        <v>539</v>
      </c>
      <c r="B79" s="128"/>
      <c r="C79" s="128"/>
      <c r="D79" s="128"/>
      <c r="E79" s="128"/>
      <c r="F79" s="128"/>
      <c r="G79" s="128"/>
      <c r="H79" s="128"/>
      <c r="I79" s="128"/>
      <c r="J79" s="128"/>
      <c r="K79" s="128"/>
      <c r="L79" s="128"/>
      <c r="M79" s="128"/>
    </row>
    <row r="80" spans="1:13" ht="34.5" customHeight="1">
      <c r="A80" s="118" t="s">
        <v>535</v>
      </c>
      <c r="B80" s="119"/>
      <c r="C80" s="119"/>
      <c r="D80" s="119"/>
      <c r="E80" s="119"/>
      <c r="F80" s="119"/>
      <c r="G80" s="119"/>
      <c r="H80" s="120"/>
      <c r="I80" s="120"/>
      <c r="J80" s="121"/>
      <c r="K80" s="2" t="s">
        <v>417</v>
      </c>
      <c r="L80" s="70">
        <v>8.5</v>
      </c>
      <c r="M80" s="72">
        <f aca="true" t="shared" si="0" ref="M80:M85">L80*1.2</f>
        <v>10.2</v>
      </c>
    </row>
    <row r="81" spans="1:13" ht="28.5" customHeight="1">
      <c r="A81" s="122"/>
      <c r="B81" s="119"/>
      <c r="C81" s="119"/>
      <c r="D81" s="119"/>
      <c r="E81" s="119"/>
      <c r="F81" s="119"/>
      <c r="G81" s="119"/>
      <c r="H81" s="120"/>
      <c r="I81" s="120"/>
      <c r="J81" s="121"/>
      <c r="K81" s="2" t="s">
        <v>480</v>
      </c>
      <c r="L81" s="70">
        <v>12.94</v>
      </c>
      <c r="M81" s="72">
        <f t="shared" si="0"/>
        <v>15.527999999999999</v>
      </c>
    </row>
    <row r="82" spans="1:13" ht="39.75" customHeight="1">
      <c r="A82" s="118" t="s">
        <v>536</v>
      </c>
      <c r="B82" s="123"/>
      <c r="C82" s="123"/>
      <c r="D82" s="123"/>
      <c r="E82" s="123"/>
      <c r="F82" s="123"/>
      <c r="G82" s="123"/>
      <c r="H82" s="124"/>
      <c r="I82" s="124"/>
      <c r="J82" s="125"/>
      <c r="K82" s="2" t="s">
        <v>417</v>
      </c>
      <c r="L82" s="70">
        <v>6.98</v>
      </c>
      <c r="M82" s="72">
        <f t="shared" si="0"/>
        <v>8.376</v>
      </c>
    </row>
    <row r="83" spans="1:13" ht="35.25" customHeight="1">
      <c r="A83" s="126"/>
      <c r="B83" s="123"/>
      <c r="C83" s="123"/>
      <c r="D83" s="123"/>
      <c r="E83" s="123"/>
      <c r="F83" s="123"/>
      <c r="G83" s="123"/>
      <c r="H83" s="124"/>
      <c r="I83" s="124"/>
      <c r="J83" s="125"/>
      <c r="K83" s="2" t="s">
        <v>480</v>
      </c>
      <c r="L83" s="70">
        <v>12.67</v>
      </c>
      <c r="M83" s="72">
        <f t="shared" si="0"/>
        <v>15.203999999999999</v>
      </c>
    </row>
    <row r="84" spans="1:13" ht="44.25" customHeight="1">
      <c r="A84" s="118" t="s">
        <v>537</v>
      </c>
      <c r="B84" s="123"/>
      <c r="C84" s="123"/>
      <c r="D84" s="123"/>
      <c r="E84" s="123"/>
      <c r="F84" s="123"/>
      <c r="G84" s="123"/>
      <c r="H84" s="124"/>
      <c r="I84" s="124"/>
      <c r="J84" s="125"/>
      <c r="K84" s="2" t="s">
        <v>417</v>
      </c>
      <c r="L84" s="70">
        <v>11.78</v>
      </c>
      <c r="M84" s="72">
        <f t="shared" si="0"/>
        <v>14.136</v>
      </c>
    </row>
    <row r="85" spans="1:13" ht="45" customHeight="1">
      <c r="A85" s="126"/>
      <c r="B85" s="123"/>
      <c r="C85" s="123"/>
      <c r="D85" s="123"/>
      <c r="E85" s="123"/>
      <c r="F85" s="123"/>
      <c r="G85" s="123"/>
      <c r="H85" s="124"/>
      <c r="I85" s="124"/>
      <c r="J85" s="125"/>
      <c r="K85" s="2" t="s">
        <v>480</v>
      </c>
      <c r="L85" s="70">
        <v>21.28</v>
      </c>
      <c r="M85" s="72">
        <f t="shared" si="0"/>
        <v>25.536</v>
      </c>
    </row>
  </sheetData>
  <sheetProtection/>
  <mergeCells count="119">
    <mergeCell ref="A1:M1"/>
    <mergeCell ref="A2:G2"/>
    <mergeCell ref="A3:G3"/>
    <mergeCell ref="A4:G4"/>
    <mergeCell ref="A5:G5"/>
    <mergeCell ref="M73:M78"/>
    <mergeCell ref="A18:M18"/>
    <mergeCell ref="A22:M22"/>
    <mergeCell ref="A61:M61"/>
    <mergeCell ref="H76:J76"/>
    <mergeCell ref="H77:J77"/>
    <mergeCell ref="H78:J78"/>
    <mergeCell ref="K62:K66"/>
    <mergeCell ref="K67:K72"/>
    <mergeCell ref="K73:K78"/>
    <mergeCell ref="A57:J60"/>
    <mergeCell ref="A62:G78"/>
    <mergeCell ref="H62:J62"/>
    <mergeCell ref="H63:J63"/>
    <mergeCell ref="H64:J64"/>
    <mergeCell ref="H65:J65"/>
    <mergeCell ref="H66:J66"/>
    <mergeCell ref="H67:J67"/>
    <mergeCell ref="H68:J68"/>
    <mergeCell ref="H69:J69"/>
    <mergeCell ref="H52:J52"/>
    <mergeCell ref="K52:K56"/>
    <mergeCell ref="L52:L56"/>
    <mergeCell ref="M52:M56"/>
    <mergeCell ref="H53:J53"/>
    <mergeCell ref="H54:J54"/>
    <mergeCell ref="H55:J55"/>
    <mergeCell ref="H56:J56"/>
    <mergeCell ref="M44:M47"/>
    <mergeCell ref="H45:J45"/>
    <mergeCell ref="H46:J46"/>
    <mergeCell ref="H47:J47"/>
    <mergeCell ref="H48:J48"/>
    <mergeCell ref="K48:K51"/>
    <mergeCell ref="L48:L51"/>
    <mergeCell ref="M48:M51"/>
    <mergeCell ref="H49:J49"/>
    <mergeCell ref="H50:J50"/>
    <mergeCell ref="M35:M39"/>
    <mergeCell ref="A40:G56"/>
    <mergeCell ref="H40:J40"/>
    <mergeCell ref="K40:K43"/>
    <mergeCell ref="L40:L43"/>
    <mergeCell ref="M40:M43"/>
    <mergeCell ref="H41:J41"/>
    <mergeCell ref="H36:J36"/>
    <mergeCell ref="H42:J42"/>
    <mergeCell ref="H43:J43"/>
    <mergeCell ref="K23:K26"/>
    <mergeCell ref="L23:L26"/>
    <mergeCell ref="M23:M26"/>
    <mergeCell ref="K27:K30"/>
    <mergeCell ref="K31:K34"/>
    <mergeCell ref="K35:K39"/>
    <mergeCell ref="L27:L30"/>
    <mergeCell ref="L31:L34"/>
    <mergeCell ref="M27:M30"/>
    <mergeCell ref="M31:M34"/>
    <mergeCell ref="H38:J38"/>
    <mergeCell ref="H39:J39"/>
    <mergeCell ref="L35:L39"/>
    <mergeCell ref="H70:J70"/>
    <mergeCell ref="L62:L66"/>
    <mergeCell ref="L67:L72"/>
    <mergeCell ref="H44:J44"/>
    <mergeCell ref="K44:K47"/>
    <mergeCell ref="L44:L47"/>
    <mergeCell ref="H51:J51"/>
    <mergeCell ref="H33:J33"/>
    <mergeCell ref="H34:J34"/>
    <mergeCell ref="H35:J35"/>
    <mergeCell ref="H25:J25"/>
    <mergeCell ref="H26:J26"/>
    <mergeCell ref="H37:J37"/>
    <mergeCell ref="H71:J71"/>
    <mergeCell ref="H72:J72"/>
    <mergeCell ref="A19:J21"/>
    <mergeCell ref="H23:J23"/>
    <mergeCell ref="H24:J24"/>
    <mergeCell ref="H29:J29"/>
    <mergeCell ref="H30:J30"/>
    <mergeCell ref="H31:J31"/>
    <mergeCell ref="H32:J32"/>
    <mergeCell ref="A23:G39"/>
    <mergeCell ref="H14:J14"/>
    <mergeCell ref="H15:J15"/>
    <mergeCell ref="H73:J73"/>
    <mergeCell ref="H74:J74"/>
    <mergeCell ref="H75:J75"/>
    <mergeCell ref="M62:M66"/>
    <mergeCell ref="M67:M72"/>
    <mergeCell ref="L73:L78"/>
    <mergeCell ref="H27:J27"/>
    <mergeCell ref="H28:J28"/>
    <mergeCell ref="K13:K17"/>
    <mergeCell ref="L13:L17"/>
    <mergeCell ref="M13:M17"/>
    <mergeCell ref="A8:G17"/>
    <mergeCell ref="H8:J8"/>
    <mergeCell ref="H9:J9"/>
    <mergeCell ref="H10:J10"/>
    <mergeCell ref="H11:J11"/>
    <mergeCell ref="H12:J12"/>
    <mergeCell ref="H13:J13"/>
    <mergeCell ref="A80:J81"/>
    <mergeCell ref="A82:J83"/>
    <mergeCell ref="A84:J85"/>
    <mergeCell ref="A79:M79"/>
    <mergeCell ref="A6:M6"/>
    <mergeCell ref="H16:J16"/>
    <mergeCell ref="H17:J17"/>
    <mergeCell ref="K8:K12"/>
    <mergeCell ref="L8:L12"/>
    <mergeCell ref="M8:M12"/>
  </mergeCells>
  <printOptions/>
  <pageMargins left="0" right="0" top="0" bottom="0" header="0.31496062992125984" footer="0.31496062992125984"/>
  <pageSetup fitToHeight="1"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28">
      <selection activeCell="L3" sqref="L3:L4"/>
    </sheetView>
  </sheetViews>
  <sheetFormatPr defaultColWidth="9.140625" defaultRowHeight="15"/>
  <cols>
    <col min="9" max="9" width="9.8515625" style="0" customWidth="1"/>
    <col min="13" max="13" width="12.8515625" style="0" customWidth="1"/>
    <col min="14" max="14" width="14.28125" style="0" customWidth="1"/>
    <col min="15" max="15" width="0.13671875" style="0" customWidth="1"/>
  </cols>
  <sheetData>
    <row r="1" spans="1:16" ht="18.75">
      <c r="A1" s="363" t="s">
        <v>364</v>
      </c>
      <c r="B1" s="364"/>
      <c r="C1" s="364"/>
      <c r="D1" s="364"/>
      <c r="E1" s="364"/>
      <c r="F1" s="364"/>
      <c r="G1" s="364"/>
      <c r="H1" s="364"/>
      <c r="I1" s="364"/>
      <c r="J1" s="364"/>
      <c r="K1" s="364"/>
      <c r="L1" s="364"/>
      <c r="M1" s="364"/>
      <c r="N1" s="364"/>
      <c r="O1" s="364"/>
      <c r="P1" s="365"/>
    </row>
    <row r="2" spans="1:20" ht="40.5" customHeight="1">
      <c r="A2" s="348" t="s">
        <v>174</v>
      </c>
      <c r="B2" s="349"/>
      <c r="C2" s="349"/>
      <c r="D2" s="349"/>
      <c r="E2" s="349"/>
      <c r="F2" s="349"/>
      <c r="G2" s="349"/>
      <c r="H2" s="60" t="s">
        <v>173</v>
      </c>
      <c r="I2" s="61" t="s">
        <v>412</v>
      </c>
      <c r="J2" s="61" t="s">
        <v>413</v>
      </c>
      <c r="K2" s="61" t="s">
        <v>541</v>
      </c>
      <c r="L2" s="60" t="s">
        <v>173</v>
      </c>
      <c r="M2" s="61" t="s">
        <v>412</v>
      </c>
      <c r="N2" s="61" t="s">
        <v>413</v>
      </c>
      <c r="O2" s="63"/>
      <c r="P2" s="61" t="s">
        <v>541</v>
      </c>
      <c r="T2">
        <v>0.0345</v>
      </c>
    </row>
    <row r="3" spans="1:16" ht="43.5" customHeight="1">
      <c r="A3" s="357" t="s">
        <v>386</v>
      </c>
      <c r="B3" s="358"/>
      <c r="C3" s="358"/>
      <c r="D3" s="358"/>
      <c r="E3" s="358"/>
      <c r="F3" s="358"/>
      <c r="G3" s="359"/>
      <c r="H3" s="372" t="s">
        <v>365</v>
      </c>
      <c r="I3" s="374">
        <f>17.85*T2*1.3</f>
        <v>0.8005725000000001</v>
      </c>
      <c r="J3" s="353">
        <f>I3*1.2</f>
        <v>0.9606870000000001</v>
      </c>
      <c r="K3" s="111">
        <f>I3*35</f>
        <v>28.020037500000004</v>
      </c>
      <c r="L3" s="355" t="s">
        <v>366</v>
      </c>
      <c r="M3" s="353">
        <f>17*T2*1.3</f>
        <v>0.7624500000000001</v>
      </c>
      <c r="N3" s="353">
        <f>M3*1.2</f>
        <v>0.9149400000000001</v>
      </c>
      <c r="O3" s="113"/>
      <c r="P3" s="111">
        <f>M3*70</f>
        <v>53.371500000000005</v>
      </c>
    </row>
    <row r="4" spans="1:16" ht="41.25" customHeight="1">
      <c r="A4" s="360"/>
      <c r="B4" s="361"/>
      <c r="C4" s="361"/>
      <c r="D4" s="361"/>
      <c r="E4" s="361"/>
      <c r="F4" s="361"/>
      <c r="G4" s="362"/>
      <c r="H4" s="373"/>
      <c r="I4" s="375"/>
      <c r="J4" s="354"/>
      <c r="K4" s="111">
        <f>J3*35</f>
        <v>33.624045</v>
      </c>
      <c r="L4" s="356"/>
      <c r="M4" s="354"/>
      <c r="N4" s="354"/>
      <c r="O4" s="113"/>
      <c r="P4" s="111">
        <f>N3*70</f>
        <v>64.0458</v>
      </c>
    </row>
    <row r="5" spans="1:16" ht="46.5" customHeight="1">
      <c r="A5" s="366" t="s">
        <v>387</v>
      </c>
      <c r="B5" s="367"/>
      <c r="C5" s="367"/>
      <c r="D5" s="367"/>
      <c r="E5" s="367"/>
      <c r="F5" s="367"/>
      <c r="G5" s="368"/>
      <c r="H5" s="372" t="s">
        <v>365</v>
      </c>
      <c r="I5" s="374">
        <f>25.75*T2*1.3</f>
        <v>1.1548875</v>
      </c>
      <c r="J5" s="353">
        <f>I5*1.2</f>
        <v>1.3858650000000001</v>
      </c>
      <c r="K5" s="111">
        <f>I5*35</f>
        <v>40.421062500000005</v>
      </c>
      <c r="L5" s="355" t="s">
        <v>366</v>
      </c>
      <c r="M5" s="353">
        <f>25.1*T2*1.3</f>
        <v>1.1257350000000002</v>
      </c>
      <c r="N5" s="353">
        <f>M5*1.2</f>
        <v>1.3508820000000001</v>
      </c>
      <c r="O5" s="113"/>
      <c r="P5" s="111">
        <f>M5*70</f>
        <v>78.80145000000002</v>
      </c>
    </row>
    <row r="6" spans="1:16" ht="48.75" customHeight="1">
      <c r="A6" s="369"/>
      <c r="B6" s="370"/>
      <c r="C6" s="370"/>
      <c r="D6" s="370"/>
      <c r="E6" s="370"/>
      <c r="F6" s="370"/>
      <c r="G6" s="371"/>
      <c r="H6" s="373"/>
      <c r="I6" s="375"/>
      <c r="J6" s="354"/>
      <c r="K6" s="111">
        <f>J5*35</f>
        <v>48.505275000000005</v>
      </c>
      <c r="L6" s="356"/>
      <c r="M6" s="354"/>
      <c r="N6" s="354"/>
      <c r="O6" s="113"/>
      <c r="P6" s="111">
        <f>N5*70</f>
        <v>94.56174000000001</v>
      </c>
    </row>
    <row r="7" spans="1:16" ht="45" customHeight="1">
      <c r="A7" s="381" t="s">
        <v>542</v>
      </c>
      <c r="B7" s="382"/>
      <c r="C7" s="382"/>
      <c r="D7" s="382"/>
      <c r="E7" s="382"/>
      <c r="F7" s="382"/>
      <c r="G7" s="383"/>
      <c r="H7" s="387"/>
      <c r="I7" s="376"/>
      <c r="J7" s="376"/>
      <c r="K7" s="112"/>
      <c r="L7" s="355" t="s">
        <v>366</v>
      </c>
      <c r="M7" s="353">
        <f>47*T2*1.3</f>
        <v>2.10795</v>
      </c>
      <c r="N7" s="353">
        <f>M7*1.2</f>
        <v>2.5295400000000003</v>
      </c>
      <c r="O7" s="114"/>
      <c r="P7" s="111">
        <f>M7*70</f>
        <v>147.55650000000003</v>
      </c>
    </row>
    <row r="8" spans="1:16" ht="54" customHeight="1">
      <c r="A8" s="384"/>
      <c r="B8" s="385"/>
      <c r="C8" s="385"/>
      <c r="D8" s="385"/>
      <c r="E8" s="385"/>
      <c r="F8" s="385"/>
      <c r="G8" s="386"/>
      <c r="H8" s="388"/>
      <c r="I8" s="377"/>
      <c r="J8" s="377"/>
      <c r="K8" s="112"/>
      <c r="L8" s="356"/>
      <c r="M8" s="354"/>
      <c r="N8" s="354"/>
      <c r="O8" s="114"/>
      <c r="P8" s="111">
        <f>N7*70</f>
        <v>177.06780000000003</v>
      </c>
    </row>
    <row r="9" spans="1:16" ht="18.75">
      <c r="A9" s="378" t="s">
        <v>368</v>
      </c>
      <c r="B9" s="379"/>
      <c r="C9" s="379"/>
      <c r="D9" s="379"/>
      <c r="E9" s="379"/>
      <c r="F9" s="379"/>
      <c r="G9" s="379"/>
      <c r="H9" s="379"/>
      <c r="I9" s="379"/>
      <c r="J9" s="379"/>
      <c r="K9" s="379"/>
      <c r="L9" s="379"/>
      <c r="M9" s="379"/>
      <c r="N9" s="379"/>
      <c r="O9" s="379"/>
      <c r="P9" s="380"/>
    </row>
    <row r="10" spans="1:16" ht="44.25" customHeight="1">
      <c r="A10" s="348" t="s">
        <v>174</v>
      </c>
      <c r="B10" s="349"/>
      <c r="C10" s="349"/>
      <c r="D10" s="349"/>
      <c r="E10" s="349"/>
      <c r="F10" s="349"/>
      <c r="G10" s="349"/>
      <c r="H10" s="60" t="s">
        <v>173</v>
      </c>
      <c r="I10" s="61" t="s">
        <v>412</v>
      </c>
      <c r="J10" s="61" t="s">
        <v>413</v>
      </c>
      <c r="K10" s="61" t="s">
        <v>541</v>
      </c>
      <c r="L10" s="60" t="s">
        <v>173</v>
      </c>
      <c r="M10" s="61" t="s">
        <v>413</v>
      </c>
      <c r="N10" s="61" t="s">
        <v>413</v>
      </c>
      <c r="O10" s="63"/>
      <c r="P10" s="61" t="s">
        <v>541</v>
      </c>
    </row>
    <row r="11" spans="1:16" ht="44.25" customHeight="1">
      <c r="A11" s="366" t="s">
        <v>388</v>
      </c>
      <c r="B11" s="367"/>
      <c r="C11" s="367"/>
      <c r="D11" s="367"/>
      <c r="E11" s="367"/>
      <c r="F11" s="367"/>
      <c r="G11" s="368"/>
      <c r="H11" s="372" t="s">
        <v>365</v>
      </c>
      <c r="I11" s="353">
        <f>12.15*T2*1.3</f>
        <v>0.5449275</v>
      </c>
      <c r="J11" s="353">
        <f>I11*1.2</f>
        <v>0.653913</v>
      </c>
      <c r="K11" s="111">
        <f>I11*35</f>
        <v>19.0724625</v>
      </c>
      <c r="L11" s="355" t="s">
        <v>366</v>
      </c>
      <c r="M11" s="353">
        <f>11.55*T2*1.3</f>
        <v>0.5180175000000001</v>
      </c>
      <c r="N11" s="353">
        <f>M11*1.2</f>
        <v>0.6216210000000001</v>
      </c>
      <c r="O11" s="113"/>
      <c r="P11" s="111">
        <f>M11*70</f>
        <v>36.26122500000001</v>
      </c>
    </row>
    <row r="12" spans="1:16" ht="44.25" customHeight="1">
      <c r="A12" s="369"/>
      <c r="B12" s="370"/>
      <c r="C12" s="370"/>
      <c r="D12" s="370"/>
      <c r="E12" s="370"/>
      <c r="F12" s="370"/>
      <c r="G12" s="371"/>
      <c r="H12" s="373"/>
      <c r="I12" s="354"/>
      <c r="J12" s="354"/>
      <c r="K12" s="111">
        <f>J11*35</f>
        <v>22.886955</v>
      </c>
      <c r="L12" s="356"/>
      <c r="M12" s="354"/>
      <c r="N12" s="354"/>
      <c r="O12" s="113"/>
      <c r="P12" s="111">
        <f>N11*70</f>
        <v>43.513470000000005</v>
      </c>
    </row>
    <row r="13" spans="1:16" ht="45.75" customHeight="1">
      <c r="A13" s="366" t="s">
        <v>389</v>
      </c>
      <c r="B13" s="367"/>
      <c r="C13" s="367"/>
      <c r="D13" s="367"/>
      <c r="E13" s="367"/>
      <c r="F13" s="367"/>
      <c r="G13" s="368"/>
      <c r="H13" s="372" t="s">
        <v>365</v>
      </c>
      <c r="I13" s="353">
        <f>18.75*T2*1.3</f>
        <v>0.8409375000000001</v>
      </c>
      <c r="J13" s="353">
        <f>I13*1.2</f>
        <v>1.009125</v>
      </c>
      <c r="K13" s="111">
        <f>I13*35</f>
        <v>29.432812500000004</v>
      </c>
      <c r="L13" s="355" t="s">
        <v>366</v>
      </c>
      <c r="M13" s="353">
        <f>17.85*T2*1.3</f>
        <v>0.8005725000000001</v>
      </c>
      <c r="N13" s="353">
        <f>M13*1.2</f>
        <v>0.9606870000000001</v>
      </c>
      <c r="O13" s="113"/>
      <c r="P13" s="111">
        <f>M13*70</f>
        <v>56.04007500000001</v>
      </c>
    </row>
    <row r="14" spans="1:16" ht="48" customHeight="1">
      <c r="A14" s="369"/>
      <c r="B14" s="370"/>
      <c r="C14" s="370"/>
      <c r="D14" s="370"/>
      <c r="E14" s="370"/>
      <c r="F14" s="370"/>
      <c r="G14" s="371"/>
      <c r="H14" s="373"/>
      <c r="I14" s="354"/>
      <c r="J14" s="354"/>
      <c r="K14" s="111">
        <f>J13*35</f>
        <v>35.319375</v>
      </c>
      <c r="L14" s="356"/>
      <c r="M14" s="354"/>
      <c r="N14" s="354"/>
      <c r="O14" s="113"/>
      <c r="P14" s="111">
        <f>N13*70</f>
        <v>67.24809</v>
      </c>
    </row>
    <row r="15" spans="1:17" ht="39.75" customHeight="1">
      <c r="A15" s="381" t="s">
        <v>543</v>
      </c>
      <c r="B15" s="382"/>
      <c r="C15" s="382"/>
      <c r="D15" s="382"/>
      <c r="E15" s="382"/>
      <c r="F15" s="382"/>
      <c r="G15" s="383"/>
      <c r="H15" s="372" t="s">
        <v>365</v>
      </c>
      <c r="I15" s="353">
        <f>16.7*T2*1.3</f>
        <v>0.7489950000000001</v>
      </c>
      <c r="J15" s="353">
        <f>I15*1.2</f>
        <v>0.8987940000000001</v>
      </c>
      <c r="K15" s="111">
        <f>I15*35</f>
        <v>26.214825</v>
      </c>
      <c r="L15" s="355" t="s">
        <v>366</v>
      </c>
      <c r="M15" s="353">
        <f>15.9*T2*1.3</f>
        <v>0.7131150000000002</v>
      </c>
      <c r="N15" s="353">
        <f>M15*1.2</f>
        <v>0.8557380000000002</v>
      </c>
      <c r="O15" s="114"/>
      <c r="P15" s="111">
        <f>M15*70</f>
        <v>49.91805000000001</v>
      </c>
      <c r="Q15" s="54" t="s">
        <v>369</v>
      </c>
    </row>
    <row r="16" spans="1:17" ht="46.5" customHeight="1">
      <c r="A16" s="384"/>
      <c r="B16" s="385"/>
      <c r="C16" s="385"/>
      <c r="D16" s="385"/>
      <c r="E16" s="385"/>
      <c r="F16" s="385"/>
      <c r="G16" s="386"/>
      <c r="H16" s="373"/>
      <c r="I16" s="354"/>
      <c r="J16" s="354"/>
      <c r="K16" s="111">
        <f>J15*35</f>
        <v>31.457790000000003</v>
      </c>
      <c r="L16" s="356"/>
      <c r="M16" s="354"/>
      <c r="N16" s="354"/>
      <c r="O16" s="114"/>
      <c r="P16" s="111">
        <f>N15*70</f>
        <v>59.901660000000014</v>
      </c>
      <c r="Q16" s="54"/>
    </row>
    <row r="17" spans="1:16" ht="18.75">
      <c r="A17" s="378" t="s">
        <v>370</v>
      </c>
      <c r="B17" s="379"/>
      <c r="C17" s="379"/>
      <c r="D17" s="379"/>
      <c r="E17" s="379"/>
      <c r="F17" s="379"/>
      <c r="G17" s="379"/>
      <c r="H17" s="379"/>
      <c r="I17" s="379"/>
      <c r="J17" s="379"/>
      <c r="K17" s="379"/>
      <c r="L17" s="379"/>
      <c r="M17" s="379"/>
      <c r="N17" s="379"/>
      <c r="O17" s="379"/>
      <c r="P17" s="380"/>
    </row>
    <row r="18" spans="1:16" ht="44.25" customHeight="1">
      <c r="A18" s="348" t="s">
        <v>174</v>
      </c>
      <c r="B18" s="349"/>
      <c r="C18" s="349"/>
      <c r="D18" s="349"/>
      <c r="E18" s="349"/>
      <c r="F18" s="349"/>
      <c r="G18" s="349"/>
      <c r="H18" s="60" t="s">
        <v>173</v>
      </c>
      <c r="I18" s="61" t="s">
        <v>412</v>
      </c>
      <c r="J18" s="61" t="s">
        <v>413</v>
      </c>
      <c r="K18" s="61"/>
      <c r="L18" s="60" t="s">
        <v>173</v>
      </c>
      <c r="M18" s="61" t="s">
        <v>412</v>
      </c>
      <c r="N18" s="61" t="s">
        <v>414</v>
      </c>
      <c r="O18" s="63"/>
      <c r="P18" s="61" t="s">
        <v>541</v>
      </c>
    </row>
    <row r="19" spans="1:16" ht="56.25" customHeight="1">
      <c r="A19" s="366" t="s">
        <v>390</v>
      </c>
      <c r="B19" s="367"/>
      <c r="C19" s="367"/>
      <c r="D19" s="367"/>
      <c r="E19" s="367"/>
      <c r="F19" s="367"/>
      <c r="G19" s="368"/>
      <c r="H19" s="391"/>
      <c r="I19" s="389"/>
      <c r="J19" s="389"/>
      <c r="K19" s="115"/>
      <c r="L19" s="355" t="s">
        <v>366</v>
      </c>
      <c r="M19" s="353">
        <f>34.85*T2*1.3</f>
        <v>1.5630225000000002</v>
      </c>
      <c r="N19" s="353">
        <f>M19*1.2</f>
        <v>1.8756270000000002</v>
      </c>
      <c r="O19" s="113"/>
      <c r="P19" s="111">
        <f>M19*70</f>
        <v>109.41157500000001</v>
      </c>
    </row>
    <row r="20" spans="1:16" ht="53.25" customHeight="1">
      <c r="A20" s="369"/>
      <c r="B20" s="370"/>
      <c r="C20" s="370"/>
      <c r="D20" s="370"/>
      <c r="E20" s="370"/>
      <c r="F20" s="370"/>
      <c r="G20" s="371"/>
      <c r="H20" s="392"/>
      <c r="I20" s="390"/>
      <c r="J20" s="390"/>
      <c r="K20" s="116"/>
      <c r="L20" s="356"/>
      <c r="M20" s="354"/>
      <c r="N20" s="354"/>
      <c r="O20" s="113"/>
      <c r="P20" s="111">
        <f>N19*70</f>
        <v>131.29389</v>
      </c>
    </row>
    <row r="21" spans="1:16" ht="61.5" customHeight="1">
      <c r="A21" s="366" t="s">
        <v>391</v>
      </c>
      <c r="B21" s="367"/>
      <c r="C21" s="367"/>
      <c r="D21" s="367"/>
      <c r="E21" s="367"/>
      <c r="F21" s="367"/>
      <c r="G21" s="368"/>
      <c r="H21" s="389"/>
      <c r="I21" s="389"/>
      <c r="J21" s="389"/>
      <c r="K21" s="55"/>
      <c r="L21" s="393" t="s">
        <v>366</v>
      </c>
      <c r="M21" s="353">
        <f>22.4*T2*1.3</f>
        <v>1.0046400000000002</v>
      </c>
      <c r="N21" s="353">
        <f>M21*1.2</f>
        <v>1.2055680000000002</v>
      </c>
      <c r="O21" s="113"/>
      <c r="P21" s="111">
        <f>M21*70</f>
        <v>70.32480000000001</v>
      </c>
    </row>
    <row r="22" spans="1:16" ht="68.25" customHeight="1">
      <c r="A22" s="369"/>
      <c r="B22" s="370"/>
      <c r="C22" s="370"/>
      <c r="D22" s="370"/>
      <c r="E22" s="370"/>
      <c r="F22" s="370"/>
      <c r="G22" s="371"/>
      <c r="H22" s="390"/>
      <c r="I22" s="390"/>
      <c r="J22" s="390"/>
      <c r="K22" s="55"/>
      <c r="L22" s="394"/>
      <c r="M22" s="354"/>
      <c r="N22" s="354"/>
      <c r="O22" s="113"/>
      <c r="P22" s="111">
        <f>N21*70</f>
        <v>84.38976000000001</v>
      </c>
    </row>
    <row r="23" spans="1:16" ht="18.75">
      <c r="A23" s="350" t="s">
        <v>371</v>
      </c>
      <c r="B23" s="351"/>
      <c r="C23" s="351"/>
      <c r="D23" s="351"/>
      <c r="E23" s="351"/>
      <c r="F23" s="351"/>
      <c r="G23" s="351"/>
      <c r="H23" s="351"/>
      <c r="I23" s="351"/>
      <c r="J23" s="351"/>
      <c r="K23" s="351"/>
      <c r="L23" s="351"/>
      <c r="M23" s="351"/>
      <c r="N23" s="351"/>
      <c r="O23" s="352"/>
      <c r="P23" s="106"/>
    </row>
    <row r="24" spans="1:17" ht="44.25" customHeight="1">
      <c r="A24" s="348" t="s">
        <v>174</v>
      </c>
      <c r="B24" s="349"/>
      <c r="C24" s="349"/>
      <c r="D24" s="349"/>
      <c r="E24" s="349"/>
      <c r="F24" s="349"/>
      <c r="G24" s="349"/>
      <c r="H24" s="60" t="s">
        <v>372</v>
      </c>
      <c r="I24" s="61" t="s">
        <v>374</v>
      </c>
      <c r="J24" s="60" t="s">
        <v>376</v>
      </c>
      <c r="K24" s="61" t="s">
        <v>378</v>
      </c>
      <c r="L24" s="61" t="s">
        <v>379</v>
      </c>
      <c r="M24" s="109" t="s">
        <v>380</v>
      </c>
      <c r="N24" s="105"/>
      <c r="O24" s="107"/>
      <c r="P24" s="105"/>
      <c r="Q24" s="105"/>
    </row>
    <row r="25" spans="1:17" ht="93" customHeight="1">
      <c r="A25" s="346" t="s">
        <v>392</v>
      </c>
      <c r="B25" s="347"/>
      <c r="C25" s="347"/>
      <c r="D25" s="347"/>
      <c r="E25" s="347"/>
      <c r="F25" s="347"/>
      <c r="G25" s="347"/>
      <c r="H25" s="58" t="s">
        <v>373</v>
      </c>
      <c r="I25" s="55" t="s">
        <v>375</v>
      </c>
      <c r="J25" s="59" t="s">
        <v>377</v>
      </c>
      <c r="K25" s="57">
        <v>3.33</v>
      </c>
      <c r="L25" s="55">
        <v>4</v>
      </c>
      <c r="M25" s="110" t="s">
        <v>544</v>
      </c>
      <c r="N25" s="105"/>
      <c r="O25" s="108"/>
      <c r="P25" s="105"/>
      <c r="Q25" s="105"/>
    </row>
    <row r="26" spans="1:17" ht="111.75" customHeight="1">
      <c r="A26" s="346" t="s">
        <v>393</v>
      </c>
      <c r="B26" s="347"/>
      <c r="C26" s="347"/>
      <c r="D26" s="347"/>
      <c r="E26" s="347"/>
      <c r="F26" s="347"/>
      <c r="G26" s="347"/>
      <c r="H26" s="58" t="s">
        <v>381</v>
      </c>
      <c r="I26" s="55" t="s">
        <v>382</v>
      </c>
      <c r="J26" s="59" t="s">
        <v>377</v>
      </c>
      <c r="K26" s="57">
        <v>10.8</v>
      </c>
      <c r="L26" s="55">
        <v>13</v>
      </c>
      <c r="M26" s="110" t="s">
        <v>545</v>
      </c>
      <c r="N26" s="105"/>
      <c r="O26" s="108"/>
      <c r="P26" s="105"/>
      <c r="Q26" s="105"/>
    </row>
    <row r="27" spans="1:17" ht="123" customHeight="1">
      <c r="A27" s="346" t="s">
        <v>394</v>
      </c>
      <c r="B27" s="347"/>
      <c r="C27" s="347"/>
      <c r="D27" s="347"/>
      <c r="E27" s="347"/>
      <c r="F27" s="347"/>
      <c r="G27" s="347"/>
      <c r="H27" s="58" t="s">
        <v>383</v>
      </c>
      <c r="I27" s="55" t="s">
        <v>384</v>
      </c>
      <c r="J27" s="59" t="s">
        <v>385</v>
      </c>
      <c r="K27" s="57">
        <v>24.5</v>
      </c>
      <c r="L27" s="55">
        <v>29.4</v>
      </c>
      <c r="M27" s="110" t="s">
        <v>546</v>
      </c>
      <c r="N27" s="105"/>
      <c r="O27" s="108"/>
      <c r="P27" s="105"/>
      <c r="Q27" s="105"/>
    </row>
    <row r="28" spans="1:17" ht="126.75" customHeight="1">
      <c r="A28" s="346" t="s">
        <v>395</v>
      </c>
      <c r="B28" s="347"/>
      <c r="C28" s="347"/>
      <c r="D28" s="347"/>
      <c r="E28" s="347"/>
      <c r="F28" s="347"/>
      <c r="G28" s="347"/>
      <c r="H28" s="58" t="s">
        <v>383</v>
      </c>
      <c r="I28" s="55" t="s">
        <v>384</v>
      </c>
      <c r="J28" s="59" t="s">
        <v>385</v>
      </c>
      <c r="K28" s="57">
        <v>49.58</v>
      </c>
      <c r="L28" s="55">
        <v>59.5</v>
      </c>
      <c r="M28" s="110" t="s">
        <v>546</v>
      </c>
      <c r="N28" s="105"/>
      <c r="O28" s="108"/>
      <c r="P28" s="105"/>
      <c r="Q28" s="105"/>
    </row>
  </sheetData>
  <sheetProtection/>
  <mergeCells count="68">
    <mergeCell ref="I19:I20"/>
    <mergeCell ref="H13:H14"/>
    <mergeCell ref="A19:G20"/>
    <mergeCell ref="H19:H20"/>
    <mergeCell ref="N21:N22"/>
    <mergeCell ref="A21:G22"/>
    <mergeCell ref="H21:H22"/>
    <mergeCell ref="I21:I22"/>
    <mergeCell ref="J21:J22"/>
    <mergeCell ref="L21:L22"/>
    <mergeCell ref="M21:M22"/>
    <mergeCell ref="A11:G12"/>
    <mergeCell ref="J19:J20"/>
    <mergeCell ref="L19:L20"/>
    <mergeCell ref="M19:M20"/>
    <mergeCell ref="M13:M14"/>
    <mergeCell ref="N13:N14"/>
    <mergeCell ref="N15:N16"/>
    <mergeCell ref="N19:N20"/>
    <mergeCell ref="A17:P17"/>
    <mergeCell ref="A13:G14"/>
    <mergeCell ref="A9:P9"/>
    <mergeCell ref="N11:N12"/>
    <mergeCell ref="A7:G8"/>
    <mergeCell ref="H7:H8"/>
    <mergeCell ref="A15:G16"/>
    <mergeCell ref="H15:H16"/>
    <mergeCell ref="I15:I16"/>
    <mergeCell ref="J15:J16"/>
    <mergeCell ref="L15:L16"/>
    <mergeCell ref="M15:M16"/>
    <mergeCell ref="N7:N8"/>
    <mergeCell ref="I7:I8"/>
    <mergeCell ref="J7:J8"/>
    <mergeCell ref="L7:L8"/>
    <mergeCell ref="M7:M8"/>
    <mergeCell ref="H11:H12"/>
    <mergeCell ref="I11:I12"/>
    <mergeCell ref="J11:J12"/>
    <mergeCell ref="L11:L12"/>
    <mergeCell ref="M11:M12"/>
    <mergeCell ref="J5:J6"/>
    <mergeCell ref="A2:G2"/>
    <mergeCell ref="H3:H4"/>
    <mergeCell ref="I3:I4"/>
    <mergeCell ref="J3:J4"/>
    <mergeCell ref="L3:L4"/>
    <mergeCell ref="L5:L6"/>
    <mergeCell ref="M5:M6"/>
    <mergeCell ref="N5:N6"/>
    <mergeCell ref="A3:G4"/>
    <mergeCell ref="M3:M4"/>
    <mergeCell ref="A25:G25"/>
    <mergeCell ref="A1:P1"/>
    <mergeCell ref="N3:N4"/>
    <mergeCell ref="A5:G6"/>
    <mergeCell ref="H5:H6"/>
    <mergeCell ref="I5:I6"/>
    <mergeCell ref="A27:G27"/>
    <mergeCell ref="A28:G28"/>
    <mergeCell ref="A26:G26"/>
    <mergeCell ref="A10:G10"/>
    <mergeCell ref="A18:G18"/>
    <mergeCell ref="A23:O23"/>
    <mergeCell ref="A24:G24"/>
    <mergeCell ref="J13:J14"/>
    <mergeCell ref="L13:L14"/>
    <mergeCell ref="I13:I14"/>
  </mergeCells>
  <printOptions/>
  <pageMargins left="0.11811023622047245" right="0.11811023622047245" top="0.35433070866141736" bottom="0.35433070866141736" header="0.31496062992125984" footer="0.31496062992125984"/>
  <pageSetup fitToHeight="1" fitToWidth="1" horizontalDpi="600" verticalDpi="600" orientation="portrait" paperSize="9" scale="68" r:id="rId1"/>
  <rowBreaks count="1" manualBreakCount="1">
    <brk id="22" max="14" man="1"/>
  </rowBreaks>
</worksheet>
</file>

<file path=xl/worksheets/sheet11.xml><?xml version="1.0" encoding="utf-8"?>
<worksheet xmlns="http://schemas.openxmlformats.org/spreadsheetml/2006/main" xmlns:r="http://schemas.openxmlformats.org/officeDocument/2006/relationships">
  <sheetPr>
    <pageSetUpPr fitToPage="1"/>
  </sheetPr>
  <dimension ref="A1:T14"/>
  <sheetViews>
    <sheetView tabSelected="1" zoomScalePageLayoutView="0" workbookViewId="0" topLeftCell="A13">
      <selection activeCell="O4" sqref="O4"/>
    </sheetView>
  </sheetViews>
  <sheetFormatPr defaultColWidth="9.140625" defaultRowHeight="15"/>
  <cols>
    <col min="6" max="6" width="1.7109375" style="0" customWidth="1"/>
    <col min="7" max="7" width="9.140625" style="0" hidden="1" customWidth="1"/>
  </cols>
  <sheetData>
    <row r="1" spans="1:16" ht="18.75">
      <c r="A1" s="395" t="s">
        <v>397</v>
      </c>
      <c r="B1" s="395"/>
      <c r="C1" s="395"/>
      <c r="D1" s="395"/>
      <c r="E1" s="395"/>
      <c r="F1" s="395"/>
      <c r="G1" s="395"/>
      <c r="H1" s="395"/>
      <c r="I1" s="395"/>
      <c r="J1" s="395"/>
      <c r="K1" s="395"/>
      <c r="L1" s="395"/>
      <c r="M1" s="395"/>
      <c r="N1" s="395"/>
      <c r="O1" s="395"/>
      <c r="P1" s="395"/>
    </row>
    <row r="2" spans="1:20" ht="31.5">
      <c r="A2" s="348" t="s">
        <v>174</v>
      </c>
      <c r="B2" s="349"/>
      <c r="C2" s="349"/>
      <c r="D2" s="349"/>
      <c r="E2" s="349"/>
      <c r="F2" s="349"/>
      <c r="G2" s="349"/>
      <c r="H2" s="60" t="s">
        <v>173</v>
      </c>
      <c r="I2" s="61" t="s">
        <v>412</v>
      </c>
      <c r="J2" s="61" t="s">
        <v>415</v>
      </c>
      <c r="K2" s="61" t="s">
        <v>401</v>
      </c>
      <c r="L2" s="60" t="s">
        <v>173</v>
      </c>
      <c r="M2" s="61" t="s">
        <v>412</v>
      </c>
      <c r="N2" s="61" t="s">
        <v>413</v>
      </c>
      <c r="O2" s="61" t="s">
        <v>401</v>
      </c>
      <c r="P2" s="62" t="s">
        <v>367</v>
      </c>
      <c r="T2">
        <v>0.0345</v>
      </c>
    </row>
    <row r="3" spans="1:16" ht="65.25" customHeight="1">
      <c r="A3" s="346" t="s">
        <v>398</v>
      </c>
      <c r="B3" s="347"/>
      <c r="C3" s="347"/>
      <c r="D3" s="347"/>
      <c r="E3" s="347"/>
      <c r="F3" s="347"/>
      <c r="G3" s="347"/>
      <c r="H3" s="56" t="s">
        <v>399</v>
      </c>
      <c r="I3" s="111">
        <f>10.4*T2*1.3</f>
        <v>0.4664400000000001</v>
      </c>
      <c r="J3" s="111">
        <f>I3*1.2</f>
        <v>0.5597280000000001</v>
      </c>
      <c r="K3" s="111">
        <f>J3*30</f>
        <v>16.791840000000004</v>
      </c>
      <c r="L3" s="56" t="s">
        <v>400</v>
      </c>
      <c r="M3" s="111">
        <f>9.9*T2*1.3</f>
        <v>0.44401500000000005</v>
      </c>
      <c r="N3" s="111">
        <f>M3*1.2</f>
        <v>0.532818</v>
      </c>
      <c r="O3" s="111">
        <f>N3*60</f>
        <v>31.96908</v>
      </c>
      <c r="P3" s="57">
        <v>1.6</v>
      </c>
    </row>
    <row r="4" spans="1:16" ht="75.75" customHeight="1">
      <c r="A4" s="396" t="s">
        <v>402</v>
      </c>
      <c r="B4" s="397"/>
      <c r="C4" s="397"/>
      <c r="D4" s="397"/>
      <c r="E4" s="397"/>
      <c r="F4" s="397"/>
      <c r="G4" s="398"/>
      <c r="H4" s="58"/>
      <c r="I4" s="111"/>
      <c r="J4" s="111"/>
      <c r="K4" s="111"/>
      <c r="L4" s="56" t="s">
        <v>400</v>
      </c>
      <c r="M4" s="111">
        <f>18.75*T2*1.3</f>
        <v>0.8409375000000001</v>
      </c>
      <c r="N4" s="111">
        <f>M4*1.2</f>
        <v>1.009125</v>
      </c>
      <c r="O4" s="111">
        <f>N4*60</f>
        <v>60.5475</v>
      </c>
      <c r="P4" s="57">
        <v>1.6</v>
      </c>
    </row>
    <row r="5" spans="1:16" ht="18.75">
      <c r="A5" s="395" t="s">
        <v>403</v>
      </c>
      <c r="B5" s="395"/>
      <c r="C5" s="395"/>
      <c r="D5" s="395"/>
      <c r="E5" s="395"/>
      <c r="F5" s="395"/>
      <c r="G5" s="395"/>
      <c r="H5" s="395"/>
      <c r="I5" s="395"/>
      <c r="J5" s="395"/>
      <c r="K5" s="395"/>
      <c r="L5" s="395"/>
      <c r="M5" s="395"/>
      <c r="N5" s="395"/>
      <c r="O5" s="395"/>
      <c r="P5" s="395"/>
    </row>
    <row r="6" spans="1:16" ht="31.5">
      <c r="A6" s="348" t="s">
        <v>174</v>
      </c>
      <c r="B6" s="349"/>
      <c r="C6" s="349"/>
      <c r="D6" s="349"/>
      <c r="E6" s="349"/>
      <c r="F6" s="349"/>
      <c r="G6" s="349"/>
      <c r="H6" s="60" t="s">
        <v>173</v>
      </c>
      <c r="I6" s="61" t="s">
        <v>416</v>
      </c>
      <c r="J6" s="61" t="s">
        <v>413</v>
      </c>
      <c r="K6" s="61" t="s">
        <v>401</v>
      </c>
      <c r="L6" s="60" t="s">
        <v>173</v>
      </c>
      <c r="M6" s="61" t="s">
        <v>412</v>
      </c>
      <c r="N6" s="61" t="s">
        <v>413</v>
      </c>
      <c r="O6" s="61" t="s">
        <v>401</v>
      </c>
      <c r="P6" s="62" t="s">
        <v>367</v>
      </c>
    </row>
    <row r="7" spans="1:16" ht="87.75" customHeight="1">
      <c r="A7" s="346" t="s">
        <v>404</v>
      </c>
      <c r="B7" s="347"/>
      <c r="C7" s="347"/>
      <c r="D7" s="347"/>
      <c r="E7" s="347"/>
      <c r="F7" s="347"/>
      <c r="G7" s="347"/>
      <c r="H7" s="56" t="s">
        <v>399</v>
      </c>
      <c r="I7" s="111">
        <f>7.5*T2*1.3</f>
        <v>0.33637500000000004</v>
      </c>
      <c r="J7" s="111">
        <f>I7*1.2</f>
        <v>0.40365</v>
      </c>
      <c r="K7" s="111">
        <f>J7*30</f>
        <v>12.1095</v>
      </c>
      <c r="L7" s="56" t="s">
        <v>400</v>
      </c>
      <c r="M7" s="111">
        <f>7.15*T2*1.3</f>
        <v>0.32067750000000006</v>
      </c>
      <c r="N7" s="111">
        <f>M7*1.2</f>
        <v>0.38481300000000007</v>
      </c>
      <c r="O7" s="111">
        <f>N7*60</f>
        <v>23.088780000000003</v>
      </c>
      <c r="P7" s="57">
        <v>1.6</v>
      </c>
    </row>
    <row r="8" spans="1:16" ht="31.5" customHeight="1">
      <c r="A8" s="395" t="s">
        <v>405</v>
      </c>
      <c r="B8" s="395"/>
      <c r="C8" s="395"/>
      <c r="D8" s="395"/>
      <c r="E8" s="395"/>
      <c r="F8" s="395"/>
      <c r="G8" s="395"/>
      <c r="H8" s="395"/>
      <c r="I8" s="395"/>
      <c r="J8" s="395"/>
      <c r="K8" s="395"/>
      <c r="L8" s="395"/>
      <c r="M8" s="395"/>
      <c r="N8" s="395"/>
      <c r="O8" s="395"/>
      <c r="P8" s="395"/>
    </row>
    <row r="9" spans="1:16" ht="47.25" customHeight="1">
      <c r="A9" s="348" t="s">
        <v>174</v>
      </c>
      <c r="B9" s="349"/>
      <c r="C9" s="349"/>
      <c r="D9" s="349"/>
      <c r="E9" s="349"/>
      <c r="F9" s="349"/>
      <c r="G9" s="349"/>
      <c r="H9" s="60" t="s">
        <v>173</v>
      </c>
      <c r="I9" s="61" t="s">
        <v>412</v>
      </c>
      <c r="J9" s="61" t="s">
        <v>413</v>
      </c>
      <c r="K9" s="61" t="s">
        <v>401</v>
      </c>
      <c r="L9" s="60" t="s">
        <v>173</v>
      </c>
      <c r="M9" s="61" t="s">
        <v>412</v>
      </c>
      <c r="N9" s="61" t="s">
        <v>413</v>
      </c>
      <c r="O9" s="61" t="s">
        <v>401</v>
      </c>
      <c r="P9" s="62" t="s">
        <v>367</v>
      </c>
    </row>
    <row r="10" spans="1:16" ht="94.5" customHeight="1">
      <c r="A10" s="346" t="s">
        <v>406</v>
      </c>
      <c r="B10" s="347"/>
      <c r="C10" s="347"/>
      <c r="D10" s="347"/>
      <c r="E10" s="347"/>
      <c r="F10" s="347"/>
      <c r="G10" s="347"/>
      <c r="H10" s="56" t="s">
        <v>399</v>
      </c>
      <c r="I10" s="111">
        <f>11.55*T2*1.3</f>
        <v>0.5180175000000001</v>
      </c>
      <c r="J10" s="111">
        <f>I10*1.2</f>
        <v>0.6216210000000001</v>
      </c>
      <c r="K10" s="111">
        <f>J10*30</f>
        <v>18.648630000000004</v>
      </c>
      <c r="L10" s="56" t="s">
        <v>400</v>
      </c>
      <c r="M10" s="111">
        <f>11*T2*1.3</f>
        <v>0.4933500000000001</v>
      </c>
      <c r="N10" s="111">
        <f>M10*1.2</f>
        <v>0.5920200000000001</v>
      </c>
      <c r="O10" s="111">
        <f>N10*60</f>
        <v>35.52120000000001</v>
      </c>
      <c r="P10" s="57">
        <v>1.6</v>
      </c>
    </row>
    <row r="11" spans="1:16" ht="96" customHeight="1">
      <c r="A11" s="396" t="s">
        <v>407</v>
      </c>
      <c r="B11" s="397"/>
      <c r="C11" s="397"/>
      <c r="D11" s="397"/>
      <c r="E11" s="397"/>
      <c r="F11" s="397"/>
      <c r="G11" s="398"/>
      <c r="H11" s="58"/>
      <c r="I11" s="111"/>
      <c r="J11" s="111"/>
      <c r="K11" s="111"/>
      <c r="L11" s="56" t="s">
        <v>400</v>
      </c>
      <c r="M11" s="111">
        <f>9.9*T2*1.3</f>
        <v>0.44401500000000005</v>
      </c>
      <c r="N11" s="111">
        <f>M11*1.2</f>
        <v>0.532818</v>
      </c>
      <c r="O11" s="111">
        <f>N11*60</f>
        <v>31.96908</v>
      </c>
      <c r="P11" s="57">
        <v>1.6</v>
      </c>
    </row>
    <row r="12" spans="1:16" ht="18.75">
      <c r="A12" s="395" t="s">
        <v>408</v>
      </c>
      <c r="B12" s="395"/>
      <c r="C12" s="395"/>
      <c r="D12" s="395"/>
      <c r="E12" s="395"/>
      <c r="F12" s="395"/>
      <c r="G12" s="395"/>
      <c r="H12" s="395"/>
      <c r="I12" s="395"/>
      <c r="J12" s="395"/>
      <c r="K12" s="395"/>
      <c r="L12" s="395"/>
      <c r="M12" s="395"/>
      <c r="N12" s="395"/>
      <c r="O12" s="395"/>
      <c r="P12" s="395"/>
    </row>
    <row r="13" spans="1:16" ht="31.5">
      <c r="A13" s="348" t="s">
        <v>174</v>
      </c>
      <c r="B13" s="349"/>
      <c r="C13" s="349"/>
      <c r="D13" s="349"/>
      <c r="E13" s="349"/>
      <c r="F13" s="349"/>
      <c r="G13" s="349"/>
      <c r="H13" s="60" t="s">
        <v>173</v>
      </c>
      <c r="I13" s="61" t="s">
        <v>412</v>
      </c>
      <c r="J13" s="61" t="s">
        <v>413</v>
      </c>
      <c r="K13" s="61" t="s">
        <v>401</v>
      </c>
      <c r="L13" s="60" t="s">
        <v>173</v>
      </c>
      <c r="M13" s="61" t="s">
        <v>412</v>
      </c>
      <c r="N13" s="61" t="s">
        <v>413</v>
      </c>
      <c r="O13" s="61" t="s">
        <v>401</v>
      </c>
      <c r="P13" s="62" t="s">
        <v>367</v>
      </c>
    </row>
    <row r="14" spans="1:16" ht="99.75" customHeight="1">
      <c r="A14" s="346" t="s">
        <v>409</v>
      </c>
      <c r="B14" s="347"/>
      <c r="C14" s="347"/>
      <c r="D14" s="347"/>
      <c r="E14" s="347"/>
      <c r="F14" s="347"/>
      <c r="G14" s="347"/>
      <c r="H14" s="56"/>
      <c r="I14" s="55"/>
      <c r="J14" s="55"/>
      <c r="K14" s="55"/>
      <c r="L14" s="56" t="s">
        <v>400</v>
      </c>
      <c r="M14" s="117">
        <f>19.2*T2*1.3</f>
        <v>0.86112</v>
      </c>
      <c r="N14" s="117">
        <f>M14*1.2</f>
        <v>1.033344</v>
      </c>
      <c r="O14" s="117">
        <f>N14*60</f>
        <v>62.000640000000004</v>
      </c>
      <c r="P14" s="57">
        <v>1.2</v>
      </c>
    </row>
  </sheetData>
  <sheetProtection/>
  <mergeCells count="14">
    <mergeCell ref="A8:P8"/>
    <mergeCell ref="A11:G11"/>
    <mergeCell ref="A10:G10"/>
    <mergeCell ref="A4:G4"/>
    <mergeCell ref="A7:G7"/>
    <mergeCell ref="A9:G9"/>
    <mergeCell ref="A13:G13"/>
    <mergeCell ref="A14:G14"/>
    <mergeCell ref="A1:P1"/>
    <mergeCell ref="A2:G2"/>
    <mergeCell ref="A3:G3"/>
    <mergeCell ref="A5:P5"/>
    <mergeCell ref="A6:G6"/>
    <mergeCell ref="A12:P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M83"/>
  <sheetViews>
    <sheetView zoomScalePageLayoutView="0" workbookViewId="0" topLeftCell="A79">
      <selection activeCell="I41" sqref="I41"/>
    </sheetView>
  </sheetViews>
  <sheetFormatPr defaultColWidth="9.140625" defaultRowHeight="15"/>
  <cols>
    <col min="1" max="1" width="9.140625" style="0" customWidth="1"/>
    <col min="7" max="7" width="20.140625" style="0" customWidth="1"/>
    <col min="8" max="8" width="10.00390625" style="0" customWidth="1"/>
    <col min="9" max="9" width="11.140625" style="0" customWidth="1"/>
    <col min="10" max="10" width="10.00390625" style="0" customWidth="1"/>
    <col min="11" max="11" width="15.8515625" style="0" customWidth="1"/>
    <col min="12" max="12" width="17.28125" style="0" bestFit="1" customWidth="1"/>
    <col min="13" max="13" width="12.28125" style="0" customWidth="1"/>
  </cols>
  <sheetData>
    <row r="1" spans="1:9" ht="18.75">
      <c r="A1" s="200" t="s">
        <v>0</v>
      </c>
      <c r="B1" s="201"/>
      <c r="C1" s="201"/>
      <c r="D1" s="201"/>
      <c r="E1" s="201"/>
      <c r="F1" s="201"/>
      <c r="G1" s="201"/>
      <c r="H1" s="201"/>
      <c r="I1" s="201"/>
    </row>
    <row r="2" spans="1:9" ht="15.75">
      <c r="A2" s="202" t="s">
        <v>549</v>
      </c>
      <c r="B2" s="202"/>
      <c r="C2" s="202"/>
      <c r="D2" s="202"/>
      <c r="E2" s="202"/>
      <c r="F2" s="202"/>
      <c r="G2" s="202"/>
      <c r="H2" s="202"/>
      <c r="I2" s="202"/>
    </row>
    <row r="3" spans="1:9" ht="15.75">
      <c r="A3" s="203" t="s">
        <v>11</v>
      </c>
      <c r="B3" s="203"/>
      <c r="C3" s="203"/>
      <c r="D3" s="203"/>
      <c r="E3" s="203"/>
      <c r="F3" s="203"/>
      <c r="G3" s="203"/>
      <c r="H3" s="203"/>
      <c r="I3" s="203"/>
    </row>
    <row r="4" spans="1:10" ht="15">
      <c r="A4" s="208" t="s">
        <v>248</v>
      </c>
      <c r="B4" s="208"/>
      <c r="C4" s="208"/>
      <c r="D4" s="208"/>
      <c r="E4" s="208"/>
      <c r="F4" s="208"/>
      <c r="G4" s="208"/>
      <c r="H4" s="208"/>
      <c r="I4" s="208"/>
      <c r="J4" s="208"/>
    </row>
    <row r="5" spans="1:10" ht="15.75">
      <c r="A5" s="209" t="s">
        <v>249</v>
      </c>
      <c r="B5" s="209"/>
      <c r="C5" s="209"/>
      <c r="D5" s="209"/>
      <c r="E5" s="209"/>
      <c r="F5" s="209"/>
      <c r="G5" s="209"/>
      <c r="H5" s="209"/>
      <c r="I5" s="209"/>
      <c r="J5" s="209"/>
    </row>
    <row r="6" spans="1:13" ht="15">
      <c r="A6" s="206" t="s">
        <v>3</v>
      </c>
      <c r="B6" s="206"/>
      <c r="C6" s="206"/>
      <c r="D6" s="206"/>
      <c r="E6" s="206"/>
      <c r="F6" s="206"/>
      <c r="G6" s="206"/>
      <c r="H6" s="204" t="s">
        <v>2</v>
      </c>
      <c r="I6" s="196" t="s">
        <v>25</v>
      </c>
      <c r="J6" s="196" t="s">
        <v>1</v>
      </c>
      <c r="K6" s="196" t="s">
        <v>26</v>
      </c>
      <c r="L6" s="194" t="s">
        <v>46</v>
      </c>
      <c r="M6" s="194" t="s">
        <v>47</v>
      </c>
    </row>
    <row r="7" spans="1:13" ht="15">
      <c r="A7" s="207"/>
      <c r="B7" s="207"/>
      <c r="C7" s="207"/>
      <c r="D7" s="207"/>
      <c r="E7" s="207"/>
      <c r="F7" s="207"/>
      <c r="G7" s="207"/>
      <c r="H7" s="205"/>
      <c r="I7" s="197"/>
      <c r="J7" s="197"/>
      <c r="K7" s="197"/>
      <c r="L7" s="195"/>
      <c r="M7" s="195"/>
    </row>
    <row r="8" spans="1:13" ht="15.75">
      <c r="A8" s="198" t="s">
        <v>24</v>
      </c>
      <c r="B8" s="199"/>
      <c r="C8" s="199"/>
      <c r="D8" s="199"/>
      <c r="E8" s="199"/>
      <c r="F8" s="199"/>
      <c r="G8" s="199"/>
      <c r="H8" s="199"/>
      <c r="I8" s="199"/>
      <c r="J8" s="199"/>
      <c r="K8" s="199"/>
      <c r="L8" s="199"/>
      <c r="M8" s="199"/>
    </row>
    <row r="9" spans="1:13" ht="15.75">
      <c r="A9" s="129" t="s">
        <v>4</v>
      </c>
      <c r="B9" s="130"/>
      <c r="C9" s="130"/>
      <c r="D9" s="130"/>
      <c r="E9" s="130"/>
      <c r="F9" s="130"/>
      <c r="G9" s="130"/>
      <c r="H9" s="130"/>
      <c r="I9" s="130"/>
      <c r="J9" s="130"/>
      <c r="K9" s="130"/>
      <c r="L9" s="130"/>
      <c r="M9" s="130"/>
    </row>
    <row r="10" spans="1:13" ht="18.75">
      <c r="A10" s="184" t="s">
        <v>345</v>
      </c>
      <c r="B10" s="185"/>
      <c r="C10" s="185"/>
      <c r="D10" s="185"/>
      <c r="E10" s="185"/>
      <c r="F10" s="185"/>
      <c r="G10" s="186"/>
      <c r="H10" s="77" t="s">
        <v>6</v>
      </c>
      <c r="I10" s="78">
        <v>0.5</v>
      </c>
      <c r="J10" s="79">
        <f>I10*1.2</f>
        <v>0.6</v>
      </c>
      <c r="K10" s="74" t="s">
        <v>340</v>
      </c>
      <c r="L10" s="4"/>
      <c r="M10" s="4"/>
    </row>
    <row r="11" spans="1:13" ht="18.75">
      <c r="A11" s="184" t="s">
        <v>344</v>
      </c>
      <c r="B11" s="185"/>
      <c r="C11" s="185"/>
      <c r="D11" s="185"/>
      <c r="E11" s="185"/>
      <c r="F11" s="185"/>
      <c r="G11" s="186"/>
      <c r="H11" s="77" t="s">
        <v>6</v>
      </c>
      <c r="I11" s="78">
        <v>0.65</v>
      </c>
      <c r="J11" s="79">
        <f>I11*1.2</f>
        <v>0.78</v>
      </c>
      <c r="K11" s="74" t="s">
        <v>340</v>
      </c>
      <c r="L11" s="4"/>
      <c r="M11" s="4"/>
    </row>
    <row r="12" spans="1:13" ht="18.75">
      <c r="A12" s="184" t="s">
        <v>343</v>
      </c>
      <c r="B12" s="185"/>
      <c r="C12" s="185"/>
      <c r="D12" s="185"/>
      <c r="E12" s="185"/>
      <c r="F12" s="185"/>
      <c r="G12" s="186"/>
      <c r="H12" s="77" t="s">
        <v>6</v>
      </c>
      <c r="I12" s="78">
        <v>0.85</v>
      </c>
      <c r="J12" s="79">
        <f>I12*1.2</f>
        <v>1.02</v>
      </c>
      <c r="K12" s="74" t="s">
        <v>340</v>
      </c>
      <c r="L12" s="4"/>
      <c r="M12" s="4"/>
    </row>
    <row r="13" spans="1:13" ht="18.75">
      <c r="A13" s="184" t="s">
        <v>219</v>
      </c>
      <c r="B13" s="185"/>
      <c r="C13" s="185"/>
      <c r="D13" s="185"/>
      <c r="E13" s="185"/>
      <c r="F13" s="185"/>
      <c r="G13" s="186"/>
      <c r="H13" s="77" t="s">
        <v>6</v>
      </c>
      <c r="I13" s="78">
        <v>1.6</v>
      </c>
      <c r="J13" s="79">
        <f aca="true" t="shared" si="0" ref="J13:J21">I13*1.2</f>
        <v>1.92</v>
      </c>
      <c r="K13" s="74" t="s">
        <v>340</v>
      </c>
      <c r="L13" s="4"/>
      <c r="M13" s="4"/>
    </row>
    <row r="14" spans="1:13" ht="18.75">
      <c r="A14" s="184" t="s">
        <v>339</v>
      </c>
      <c r="B14" s="185"/>
      <c r="C14" s="185"/>
      <c r="D14" s="185"/>
      <c r="E14" s="185"/>
      <c r="F14" s="185"/>
      <c r="G14" s="186"/>
      <c r="H14" s="77" t="s">
        <v>6</v>
      </c>
      <c r="I14" s="78">
        <v>2.2</v>
      </c>
      <c r="J14" s="79">
        <f>I14*1.2</f>
        <v>2.64</v>
      </c>
      <c r="K14" s="74" t="s">
        <v>340</v>
      </c>
      <c r="L14" s="4"/>
      <c r="M14" s="4"/>
    </row>
    <row r="15" spans="1:13" ht="18.75">
      <c r="A15" s="184" t="s">
        <v>12</v>
      </c>
      <c r="B15" s="185"/>
      <c r="C15" s="185"/>
      <c r="D15" s="185"/>
      <c r="E15" s="185"/>
      <c r="F15" s="185"/>
      <c r="G15" s="186"/>
      <c r="H15" s="80" t="s">
        <v>6</v>
      </c>
      <c r="I15" s="81">
        <v>2.7</v>
      </c>
      <c r="J15" s="79">
        <f t="shared" si="0"/>
        <v>3.24</v>
      </c>
      <c r="K15" s="74" t="s">
        <v>340</v>
      </c>
      <c r="L15" s="5"/>
      <c r="M15" s="5"/>
    </row>
    <row r="16" spans="1:13" ht="18.75">
      <c r="A16" s="184" t="s">
        <v>13</v>
      </c>
      <c r="B16" s="185"/>
      <c r="C16" s="185"/>
      <c r="D16" s="185"/>
      <c r="E16" s="185"/>
      <c r="F16" s="185"/>
      <c r="G16" s="186"/>
      <c r="H16" s="77" t="s">
        <v>6</v>
      </c>
      <c r="I16" s="78">
        <v>4.8</v>
      </c>
      <c r="J16" s="79">
        <f t="shared" si="0"/>
        <v>5.76</v>
      </c>
      <c r="K16" s="74" t="s">
        <v>340</v>
      </c>
      <c r="L16" s="4"/>
      <c r="M16" s="4"/>
    </row>
    <row r="17" spans="1:13" ht="18.75">
      <c r="A17" s="184" t="s">
        <v>14</v>
      </c>
      <c r="B17" s="185"/>
      <c r="C17" s="185"/>
      <c r="D17" s="185"/>
      <c r="E17" s="185"/>
      <c r="F17" s="185"/>
      <c r="G17" s="186"/>
      <c r="H17" s="77" t="s">
        <v>6</v>
      </c>
      <c r="I17" s="78">
        <v>7.9</v>
      </c>
      <c r="J17" s="79">
        <f t="shared" si="0"/>
        <v>9.48</v>
      </c>
      <c r="K17" s="74" t="s">
        <v>340</v>
      </c>
      <c r="L17" s="4"/>
      <c r="M17" s="4"/>
    </row>
    <row r="18" spans="1:13" ht="15.75" customHeight="1">
      <c r="A18" s="184" t="s">
        <v>15</v>
      </c>
      <c r="B18" s="185"/>
      <c r="C18" s="185"/>
      <c r="D18" s="185"/>
      <c r="E18" s="185"/>
      <c r="F18" s="185"/>
      <c r="G18" s="186"/>
      <c r="H18" s="77" t="s">
        <v>6</v>
      </c>
      <c r="I18" s="78">
        <v>11.4</v>
      </c>
      <c r="J18" s="79">
        <f t="shared" si="0"/>
        <v>13.68</v>
      </c>
      <c r="K18" s="74" t="s">
        <v>340</v>
      </c>
      <c r="L18" s="4"/>
      <c r="M18" s="4"/>
    </row>
    <row r="19" spans="1:13" ht="15.75" customHeight="1">
      <c r="A19" s="184" t="s">
        <v>216</v>
      </c>
      <c r="B19" s="185"/>
      <c r="C19" s="185"/>
      <c r="D19" s="185"/>
      <c r="E19" s="185"/>
      <c r="F19" s="185"/>
      <c r="G19" s="186"/>
      <c r="H19" s="77" t="s">
        <v>6</v>
      </c>
      <c r="I19" s="78">
        <v>35.09</v>
      </c>
      <c r="J19" s="79">
        <f t="shared" si="0"/>
        <v>42.108000000000004</v>
      </c>
      <c r="K19" s="74" t="s">
        <v>340</v>
      </c>
      <c r="L19" s="4"/>
      <c r="M19" s="4"/>
    </row>
    <row r="20" spans="1:13" ht="18.75">
      <c r="A20" s="184" t="s">
        <v>217</v>
      </c>
      <c r="B20" s="185"/>
      <c r="C20" s="185"/>
      <c r="D20" s="185"/>
      <c r="E20" s="185"/>
      <c r="F20" s="185"/>
      <c r="G20" s="186"/>
      <c r="H20" s="77" t="s">
        <v>6</v>
      </c>
      <c r="I20" s="78">
        <v>13.75</v>
      </c>
      <c r="J20" s="79">
        <f t="shared" si="0"/>
        <v>16.5</v>
      </c>
      <c r="K20" s="74" t="s">
        <v>340</v>
      </c>
      <c r="L20" s="4"/>
      <c r="M20" s="4"/>
    </row>
    <row r="21" spans="1:13" ht="18.75">
      <c r="A21" s="184" t="s">
        <v>218</v>
      </c>
      <c r="B21" s="185"/>
      <c r="C21" s="185"/>
      <c r="D21" s="185"/>
      <c r="E21" s="185"/>
      <c r="F21" s="185"/>
      <c r="G21" s="186"/>
      <c r="H21" s="80" t="s">
        <v>6</v>
      </c>
      <c r="I21" s="81">
        <v>4.9</v>
      </c>
      <c r="J21" s="79">
        <f t="shared" si="0"/>
        <v>5.88</v>
      </c>
      <c r="K21" s="74" t="s">
        <v>340</v>
      </c>
      <c r="L21" s="5"/>
      <c r="M21" s="5"/>
    </row>
    <row r="22" spans="1:13" ht="15.75">
      <c r="A22" s="190" t="s">
        <v>244</v>
      </c>
      <c r="B22" s="191"/>
      <c r="C22" s="191"/>
      <c r="D22" s="191"/>
      <c r="E22" s="191"/>
      <c r="F22" s="191"/>
      <c r="G22" s="191"/>
      <c r="H22" s="191"/>
      <c r="I22" s="191"/>
      <c r="J22" s="191"/>
      <c r="K22" s="191"/>
      <c r="L22" s="191"/>
      <c r="M22" s="191"/>
    </row>
    <row r="23" spans="1:13" ht="18.75">
      <c r="A23" s="184" t="s">
        <v>484</v>
      </c>
      <c r="B23" s="192"/>
      <c r="C23" s="192"/>
      <c r="D23" s="192"/>
      <c r="E23" s="192"/>
      <c r="F23" s="192"/>
      <c r="G23" s="193"/>
      <c r="H23" s="77" t="s">
        <v>6</v>
      </c>
      <c r="I23" s="82">
        <v>0.2</v>
      </c>
      <c r="J23" s="83">
        <f aca="true" t="shared" si="1" ref="J23:J28">I23*1.2</f>
        <v>0.24</v>
      </c>
      <c r="K23" s="84" t="s">
        <v>79</v>
      </c>
      <c r="L23" s="82">
        <f aca="true" t="shared" si="2" ref="L23:M25">I23*50</f>
        <v>10</v>
      </c>
      <c r="M23" s="83">
        <f t="shared" si="2"/>
        <v>12</v>
      </c>
    </row>
    <row r="24" spans="1:13" ht="18.75">
      <c r="A24" s="184" t="s">
        <v>485</v>
      </c>
      <c r="B24" s="192"/>
      <c r="C24" s="192"/>
      <c r="D24" s="192"/>
      <c r="E24" s="192"/>
      <c r="F24" s="192"/>
      <c r="G24" s="193"/>
      <c r="H24" s="77" t="s">
        <v>6</v>
      </c>
      <c r="I24" s="82">
        <v>0.2</v>
      </c>
      <c r="J24" s="83">
        <f t="shared" si="1"/>
        <v>0.24</v>
      </c>
      <c r="K24" s="84" t="s">
        <v>79</v>
      </c>
      <c r="L24" s="82">
        <f t="shared" si="2"/>
        <v>10</v>
      </c>
      <c r="M24" s="83">
        <f t="shared" si="2"/>
        <v>12</v>
      </c>
    </row>
    <row r="25" spans="1:13" ht="18.75">
      <c r="A25" s="184" t="s">
        <v>410</v>
      </c>
      <c r="B25" s="192"/>
      <c r="C25" s="192"/>
      <c r="D25" s="192"/>
      <c r="E25" s="192"/>
      <c r="F25" s="192"/>
      <c r="G25" s="193"/>
      <c r="H25" s="77" t="s">
        <v>6</v>
      </c>
      <c r="I25" s="82">
        <v>0.12</v>
      </c>
      <c r="J25" s="83">
        <f t="shared" si="1"/>
        <v>0.144</v>
      </c>
      <c r="K25" s="84" t="s">
        <v>79</v>
      </c>
      <c r="L25" s="82">
        <f t="shared" si="2"/>
        <v>6</v>
      </c>
      <c r="M25" s="83">
        <f t="shared" si="2"/>
        <v>7.199999999999999</v>
      </c>
    </row>
    <row r="26" spans="1:13" ht="18.75">
      <c r="A26" s="184" t="s">
        <v>17</v>
      </c>
      <c r="B26" s="192"/>
      <c r="C26" s="192"/>
      <c r="D26" s="192"/>
      <c r="E26" s="192"/>
      <c r="F26" s="192"/>
      <c r="G26" s="193"/>
      <c r="H26" s="77" t="s">
        <v>6</v>
      </c>
      <c r="I26" s="82">
        <v>0.14</v>
      </c>
      <c r="J26" s="83">
        <v>0.17</v>
      </c>
      <c r="K26" s="84" t="s">
        <v>48</v>
      </c>
      <c r="L26" s="82">
        <f aca="true" t="shared" si="3" ref="L26:M29">I26*100</f>
        <v>14.000000000000002</v>
      </c>
      <c r="M26" s="83">
        <f>J26*100</f>
        <v>17</v>
      </c>
    </row>
    <row r="27" spans="1:13" ht="18.75">
      <c r="A27" s="184" t="s">
        <v>18</v>
      </c>
      <c r="B27" s="192"/>
      <c r="C27" s="192"/>
      <c r="D27" s="192"/>
      <c r="E27" s="192"/>
      <c r="F27" s="192"/>
      <c r="G27" s="193"/>
      <c r="H27" s="77" t="s">
        <v>6</v>
      </c>
      <c r="I27" s="82">
        <v>0.17</v>
      </c>
      <c r="J27" s="83">
        <f>0.2</f>
        <v>0.2</v>
      </c>
      <c r="K27" s="84" t="s">
        <v>48</v>
      </c>
      <c r="L27" s="82">
        <f t="shared" si="3"/>
        <v>17</v>
      </c>
      <c r="M27" s="83">
        <f t="shared" si="3"/>
        <v>20</v>
      </c>
    </row>
    <row r="28" spans="1:13" ht="18.75">
      <c r="A28" s="184" t="s">
        <v>19</v>
      </c>
      <c r="B28" s="192"/>
      <c r="C28" s="192"/>
      <c r="D28" s="192"/>
      <c r="E28" s="192"/>
      <c r="F28" s="192"/>
      <c r="G28" s="193"/>
      <c r="H28" s="77" t="s">
        <v>6</v>
      </c>
      <c r="I28" s="82">
        <v>0.2</v>
      </c>
      <c r="J28" s="83">
        <f t="shared" si="1"/>
        <v>0.24</v>
      </c>
      <c r="K28" s="84" t="s">
        <v>547</v>
      </c>
      <c r="L28" s="82">
        <f>I28*102</f>
        <v>20.400000000000002</v>
      </c>
      <c r="M28" s="83">
        <f>J28*102</f>
        <v>24.48</v>
      </c>
    </row>
    <row r="29" spans="1:13" ht="18.75">
      <c r="A29" s="184" t="s">
        <v>20</v>
      </c>
      <c r="B29" s="192"/>
      <c r="C29" s="192"/>
      <c r="D29" s="192"/>
      <c r="E29" s="192"/>
      <c r="F29" s="192"/>
      <c r="G29" s="193"/>
      <c r="H29" s="77" t="s">
        <v>6</v>
      </c>
      <c r="I29" s="82">
        <v>0.32</v>
      </c>
      <c r="J29" s="83">
        <f>0.38</f>
        <v>0.38</v>
      </c>
      <c r="K29" s="84" t="s">
        <v>547</v>
      </c>
      <c r="L29" s="82">
        <f>I29*102</f>
        <v>32.64</v>
      </c>
      <c r="M29" s="83">
        <f t="shared" si="3"/>
        <v>38</v>
      </c>
    </row>
    <row r="30" spans="1:13" ht="18.75">
      <c r="A30" s="184" t="s">
        <v>21</v>
      </c>
      <c r="B30" s="192"/>
      <c r="C30" s="192"/>
      <c r="D30" s="192"/>
      <c r="E30" s="192"/>
      <c r="F30" s="192"/>
      <c r="G30" s="193"/>
      <c r="H30" s="77" t="s">
        <v>6</v>
      </c>
      <c r="I30" s="82">
        <v>0.44</v>
      </c>
      <c r="J30" s="83">
        <v>0.53</v>
      </c>
      <c r="K30" s="84" t="s">
        <v>547</v>
      </c>
      <c r="L30" s="82">
        <f>I30*102</f>
        <v>44.88</v>
      </c>
      <c r="M30" s="83">
        <f>J30*102</f>
        <v>54.06</v>
      </c>
    </row>
    <row r="31" spans="1:13" ht="18.75">
      <c r="A31" s="184" t="s">
        <v>22</v>
      </c>
      <c r="B31" s="192"/>
      <c r="C31" s="192"/>
      <c r="D31" s="192"/>
      <c r="E31" s="192"/>
      <c r="F31" s="192"/>
      <c r="G31" s="193"/>
      <c r="H31" s="77" t="s">
        <v>6</v>
      </c>
      <c r="I31" s="82">
        <v>0.58</v>
      </c>
      <c r="J31" s="83">
        <v>0.7</v>
      </c>
      <c r="K31" s="84" t="s">
        <v>547</v>
      </c>
      <c r="L31" s="82">
        <f>I31*102</f>
        <v>59.16</v>
      </c>
      <c r="M31" s="83">
        <f>J31*102</f>
        <v>71.39999999999999</v>
      </c>
    </row>
    <row r="32" spans="1:13" ht="18.75">
      <c r="A32" s="184" t="s">
        <v>23</v>
      </c>
      <c r="B32" s="192"/>
      <c r="C32" s="192"/>
      <c r="D32" s="192"/>
      <c r="E32" s="192"/>
      <c r="F32" s="192"/>
      <c r="G32" s="193"/>
      <c r="H32" s="77" t="s">
        <v>6</v>
      </c>
      <c r="I32" s="82">
        <v>0.82</v>
      </c>
      <c r="J32" s="83">
        <f>0.98</f>
        <v>0.98</v>
      </c>
      <c r="K32" s="84" t="s">
        <v>548</v>
      </c>
      <c r="L32" s="82">
        <f>I32*102</f>
        <v>83.64</v>
      </c>
      <c r="M32" s="83">
        <f>J32*102</f>
        <v>99.96</v>
      </c>
    </row>
    <row r="33" spans="1:13" ht="18.75">
      <c r="A33" s="224" t="s">
        <v>220</v>
      </c>
      <c r="B33" s="245"/>
      <c r="C33" s="245"/>
      <c r="D33" s="245"/>
      <c r="E33" s="245"/>
      <c r="F33" s="245"/>
      <c r="G33" s="245"/>
      <c r="H33" s="245"/>
      <c r="I33" s="245"/>
      <c r="J33" s="245"/>
      <c r="K33" s="245"/>
      <c r="L33" s="245"/>
      <c r="M33" s="245"/>
    </row>
    <row r="34" spans="1:13" ht="15" customHeight="1">
      <c r="A34" s="187" t="s">
        <v>322</v>
      </c>
      <c r="B34" s="210"/>
      <c r="C34" s="210"/>
      <c r="D34" s="210"/>
      <c r="E34" s="210"/>
      <c r="F34" s="210"/>
      <c r="G34" s="211"/>
      <c r="H34" s="77" t="s">
        <v>9</v>
      </c>
      <c r="I34" s="85">
        <v>8.93</v>
      </c>
      <c r="J34" s="86">
        <f>I34*1.2</f>
        <v>10.716</v>
      </c>
      <c r="K34" s="74" t="s">
        <v>270</v>
      </c>
      <c r="L34" s="85">
        <f aca="true" t="shared" si="4" ref="L34:M36">I34*18</f>
        <v>160.74</v>
      </c>
      <c r="M34" s="86">
        <f t="shared" si="4"/>
        <v>192.88799999999998</v>
      </c>
    </row>
    <row r="35" spans="1:13" ht="18.75">
      <c r="A35" s="187" t="s">
        <v>320</v>
      </c>
      <c r="B35" s="210"/>
      <c r="C35" s="210"/>
      <c r="D35" s="210"/>
      <c r="E35" s="210"/>
      <c r="F35" s="210"/>
      <c r="G35" s="211"/>
      <c r="H35" s="77" t="s">
        <v>9</v>
      </c>
      <c r="I35" s="85">
        <v>8.56</v>
      </c>
      <c r="J35" s="86">
        <f>I35*1.2</f>
        <v>10.272</v>
      </c>
      <c r="K35" s="74" t="s">
        <v>270</v>
      </c>
      <c r="L35" s="85">
        <f t="shared" si="4"/>
        <v>154.08</v>
      </c>
      <c r="M35" s="86">
        <f t="shared" si="4"/>
        <v>184.89600000000002</v>
      </c>
    </row>
    <row r="36" spans="1:13" ht="18.75">
      <c r="A36" s="187" t="s">
        <v>321</v>
      </c>
      <c r="B36" s="188"/>
      <c r="C36" s="188"/>
      <c r="D36" s="188"/>
      <c r="E36" s="188"/>
      <c r="F36" s="188"/>
      <c r="G36" s="189"/>
      <c r="H36" s="77" t="s">
        <v>9</v>
      </c>
      <c r="I36" s="85">
        <v>7.82</v>
      </c>
      <c r="J36" s="86">
        <f>I36*1.2</f>
        <v>9.384</v>
      </c>
      <c r="K36" s="74" t="s">
        <v>270</v>
      </c>
      <c r="L36" s="85">
        <f t="shared" si="4"/>
        <v>140.76</v>
      </c>
      <c r="M36" s="86">
        <f t="shared" si="4"/>
        <v>168.912</v>
      </c>
    </row>
    <row r="37" spans="1:13" ht="18.75">
      <c r="A37" s="187" t="s">
        <v>40</v>
      </c>
      <c r="B37" s="188"/>
      <c r="C37" s="188"/>
      <c r="D37" s="188"/>
      <c r="E37" s="188"/>
      <c r="F37" s="188"/>
      <c r="G37" s="189"/>
      <c r="H37" s="77" t="s">
        <v>16</v>
      </c>
      <c r="I37" s="82">
        <v>5.41</v>
      </c>
      <c r="J37" s="86">
        <f>I37*1.2</f>
        <v>6.492</v>
      </c>
      <c r="K37" s="84" t="s">
        <v>250</v>
      </c>
      <c r="L37" s="85">
        <f>I37*20</f>
        <v>108.2</v>
      </c>
      <c r="M37" s="86">
        <f>J37*20</f>
        <v>129.84</v>
      </c>
    </row>
    <row r="38" spans="1:13" ht="18.75">
      <c r="A38" s="187" t="s">
        <v>41</v>
      </c>
      <c r="B38" s="188"/>
      <c r="C38" s="188"/>
      <c r="D38" s="188"/>
      <c r="E38" s="188"/>
      <c r="F38" s="188"/>
      <c r="G38" s="189"/>
      <c r="H38" s="77" t="s">
        <v>9</v>
      </c>
      <c r="I38" s="82">
        <v>5.82</v>
      </c>
      <c r="J38" s="86">
        <f>I38*1.2</f>
        <v>6.984</v>
      </c>
      <c r="K38" s="84" t="s">
        <v>45</v>
      </c>
      <c r="L38" s="85">
        <f>I38*35</f>
        <v>203.70000000000002</v>
      </c>
      <c r="M38" s="86">
        <f>J38*35</f>
        <v>244.44</v>
      </c>
    </row>
    <row r="39" spans="1:13" ht="18.75">
      <c r="A39" s="224" t="s">
        <v>319</v>
      </c>
      <c r="B39" s="225"/>
      <c r="C39" s="225"/>
      <c r="D39" s="225"/>
      <c r="E39" s="225"/>
      <c r="F39" s="225"/>
      <c r="G39" s="225"/>
      <c r="H39" s="225"/>
      <c r="I39" s="225"/>
      <c r="J39" s="225"/>
      <c r="K39" s="225"/>
      <c r="L39" s="225"/>
      <c r="M39" s="225"/>
    </row>
    <row r="40" spans="1:13" ht="18.75">
      <c r="A40" s="187" t="s">
        <v>38</v>
      </c>
      <c r="B40" s="188"/>
      <c r="C40" s="188"/>
      <c r="D40" s="188"/>
      <c r="E40" s="188"/>
      <c r="F40" s="188"/>
      <c r="G40" s="189"/>
      <c r="H40" s="77" t="s">
        <v>9</v>
      </c>
      <c r="I40" s="85">
        <v>4.6</v>
      </c>
      <c r="J40" s="86">
        <f>I40*1.2</f>
        <v>5.52</v>
      </c>
      <c r="K40" s="74" t="s">
        <v>42</v>
      </c>
      <c r="L40" s="85">
        <f>I40*12</f>
        <v>55.199999999999996</v>
      </c>
      <c r="M40" s="86">
        <f>J40*12</f>
        <v>66.24</v>
      </c>
    </row>
    <row r="41" spans="1:13" ht="18.75">
      <c r="A41" s="187" t="s">
        <v>39</v>
      </c>
      <c r="B41" s="188"/>
      <c r="C41" s="188"/>
      <c r="D41" s="188"/>
      <c r="E41" s="188"/>
      <c r="F41" s="188"/>
      <c r="G41" s="189"/>
      <c r="H41" s="77" t="s">
        <v>9</v>
      </c>
      <c r="I41" s="85">
        <v>3.5</v>
      </c>
      <c r="J41" s="86">
        <f>I41*1.2</f>
        <v>4.2</v>
      </c>
      <c r="K41" s="74" t="s">
        <v>43</v>
      </c>
      <c r="L41" s="85">
        <f>I41*12.5</f>
        <v>43.75</v>
      </c>
      <c r="M41" s="86">
        <f>J41*12.5</f>
        <v>52.5</v>
      </c>
    </row>
    <row r="42" spans="1:13" ht="18.75">
      <c r="A42" s="187" t="s">
        <v>214</v>
      </c>
      <c r="B42" s="188"/>
      <c r="C42" s="188"/>
      <c r="D42" s="188"/>
      <c r="E42" s="188"/>
      <c r="F42" s="188"/>
      <c r="G42" s="189"/>
      <c r="H42" s="77" t="s">
        <v>9</v>
      </c>
      <c r="I42" s="85">
        <v>3.35</v>
      </c>
      <c r="J42" s="86">
        <f>I42*1.2</f>
        <v>4.02</v>
      </c>
      <c r="K42" s="74" t="s">
        <v>215</v>
      </c>
      <c r="L42" s="85">
        <f>I42*16.5</f>
        <v>55.275</v>
      </c>
      <c r="M42" s="86">
        <f>J42*16.5</f>
        <v>66.33</v>
      </c>
    </row>
    <row r="43" spans="1:13" ht="18.75">
      <c r="A43" s="226" t="s">
        <v>303</v>
      </c>
      <c r="B43" s="227"/>
      <c r="C43" s="227"/>
      <c r="D43" s="227"/>
      <c r="E43" s="227"/>
      <c r="F43" s="227"/>
      <c r="G43" s="227"/>
      <c r="H43" s="227"/>
      <c r="I43" s="227"/>
      <c r="J43" s="227"/>
      <c r="K43" s="227"/>
      <c r="L43" s="227"/>
      <c r="M43" s="227"/>
    </row>
    <row r="44" spans="1:13" ht="18.75">
      <c r="A44" s="187" t="s">
        <v>326</v>
      </c>
      <c r="B44" s="188"/>
      <c r="C44" s="188"/>
      <c r="D44" s="188"/>
      <c r="E44" s="188"/>
      <c r="F44" s="188"/>
      <c r="G44" s="189"/>
      <c r="H44" s="77" t="s">
        <v>9</v>
      </c>
      <c r="I44" s="85">
        <v>3.05</v>
      </c>
      <c r="J44" s="86">
        <f>I44*1.2</f>
        <v>3.6599999999999997</v>
      </c>
      <c r="K44" s="74" t="s">
        <v>44</v>
      </c>
      <c r="L44" s="85">
        <f>I44*7</f>
        <v>21.349999999999998</v>
      </c>
      <c r="M44" s="86">
        <f>J44*7</f>
        <v>25.619999999999997</v>
      </c>
    </row>
    <row r="45" spans="1:13" ht="18.75">
      <c r="A45" s="187" t="s">
        <v>327</v>
      </c>
      <c r="B45" s="188"/>
      <c r="C45" s="188"/>
      <c r="D45" s="188"/>
      <c r="E45" s="188"/>
      <c r="F45" s="188"/>
      <c r="G45" s="189"/>
      <c r="H45" s="77" t="s">
        <v>9</v>
      </c>
      <c r="I45" s="85">
        <v>3.05</v>
      </c>
      <c r="J45" s="86">
        <f>I45*1.2</f>
        <v>3.6599999999999997</v>
      </c>
      <c r="K45" s="74" t="s">
        <v>44</v>
      </c>
      <c r="L45" s="85">
        <f>I45*7</f>
        <v>21.349999999999998</v>
      </c>
      <c r="M45" s="86">
        <f>J45*7</f>
        <v>25.619999999999997</v>
      </c>
    </row>
    <row r="46" spans="1:13" ht="18.75">
      <c r="A46" s="187" t="s">
        <v>432</v>
      </c>
      <c r="B46" s="188"/>
      <c r="C46" s="188"/>
      <c r="D46" s="188"/>
      <c r="E46" s="188"/>
      <c r="F46" s="188"/>
      <c r="G46" s="189"/>
      <c r="H46" s="77" t="s">
        <v>5</v>
      </c>
      <c r="I46" s="85">
        <v>3.33</v>
      </c>
      <c r="J46" s="86">
        <f>I46*1.2</f>
        <v>3.996</v>
      </c>
      <c r="K46" s="74" t="s">
        <v>341</v>
      </c>
      <c r="L46" s="85"/>
      <c r="M46" s="86"/>
    </row>
    <row r="47" spans="1:13" ht="18.75">
      <c r="A47" s="187" t="s">
        <v>433</v>
      </c>
      <c r="B47" s="188"/>
      <c r="C47" s="188"/>
      <c r="D47" s="188"/>
      <c r="E47" s="188"/>
      <c r="F47" s="188"/>
      <c r="G47" s="189"/>
      <c r="H47" s="77" t="s">
        <v>5</v>
      </c>
      <c r="I47" s="85">
        <v>3.33</v>
      </c>
      <c r="J47" s="86">
        <f>I47*1.2</f>
        <v>3.996</v>
      </c>
      <c r="K47" s="74" t="s">
        <v>341</v>
      </c>
      <c r="L47" s="85"/>
      <c r="M47" s="86"/>
    </row>
    <row r="48" spans="1:13" ht="18.75">
      <c r="A48" s="226" t="s">
        <v>302</v>
      </c>
      <c r="B48" s="227"/>
      <c r="C48" s="227"/>
      <c r="D48" s="227"/>
      <c r="E48" s="227"/>
      <c r="F48" s="227"/>
      <c r="G48" s="227"/>
      <c r="H48" s="227"/>
      <c r="I48" s="227"/>
      <c r="J48" s="227"/>
      <c r="K48" s="227"/>
      <c r="L48" s="227"/>
      <c r="M48" s="227"/>
    </row>
    <row r="49" spans="1:13" ht="18.75">
      <c r="A49" s="187" t="s">
        <v>323</v>
      </c>
      <c r="B49" s="188"/>
      <c r="C49" s="188"/>
      <c r="D49" s="188"/>
      <c r="E49" s="188"/>
      <c r="F49" s="188"/>
      <c r="G49" s="189"/>
      <c r="H49" s="77" t="s">
        <v>5</v>
      </c>
      <c r="I49" s="85">
        <v>13.2</v>
      </c>
      <c r="J49" s="86">
        <f>I49*1.2</f>
        <v>15.839999999999998</v>
      </c>
      <c r="K49" s="74" t="s">
        <v>341</v>
      </c>
      <c r="L49" s="85"/>
      <c r="M49" s="86"/>
    </row>
    <row r="50" spans="1:13" ht="18.75">
      <c r="A50" s="187" t="s">
        <v>324</v>
      </c>
      <c r="B50" s="188"/>
      <c r="C50" s="188"/>
      <c r="D50" s="188"/>
      <c r="E50" s="188"/>
      <c r="F50" s="188"/>
      <c r="G50" s="189"/>
      <c r="H50" s="77" t="s">
        <v>5</v>
      </c>
      <c r="I50" s="85">
        <v>12.8</v>
      </c>
      <c r="J50" s="86">
        <f>I50*1.2</f>
        <v>15.36</v>
      </c>
      <c r="K50" s="74" t="s">
        <v>341</v>
      </c>
      <c r="L50" s="85"/>
      <c r="M50" s="86"/>
    </row>
    <row r="51" spans="1:13" ht="18.75">
      <c r="A51" s="187" t="s">
        <v>325</v>
      </c>
      <c r="B51" s="188"/>
      <c r="C51" s="188"/>
      <c r="D51" s="188"/>
      <c r="E51" s="188"/>
      <c r="F51" s="188"/>
      <c r="G51" s="189"/>
      <c r="H51" s="77" t="s">
        <v>5</v>
      </c>
      <c r="I51" s="85">
        <v>12.8</v>
      </c>
      <c r="J51" s="86">
        <f>I51*1.2</f>
        <v>15.36</v>
      </c>
      <c r="K51" s="74" t="s">
        <v>341</v>
      </c>
      <c r="L51" s="85"/>
      <c r="M51" s="86"/>
    </row>
    <row r="52" spans="1:13" ht="18.75">
      <c r="A52" s="187" t="s">
        <v>277</v>
      </c>
      <c r="B52" s="188"/>
      <c r="C52" s="188"/>
      <c r="D52" s="188"/>
      <c r="E52" s="188"/>
      <c r="F52" s="188"/>
      <c r="G52" s="189"/>
      <c r="H52" s="77" t="s">
        <v>5</v>
      </c>
      <c r="I52" s="85">
        <v>12.8</v>
      </c>
      <c r="J52" s="86">
        <f>I52*1.2</f>
        <v>15.36</v>
      </c>
      <c r="K52" s="74" t="s">
        <v>341</v>
      </c>
      <c r="L52" s="85"/>
      <c r="M52" s="86"/>
    </row>
    <row r="53" spans="1:13" ht="18.75">
      <c r="A53" s="240" t="s">
        <v>419</v>
      </c>
      <c r="B53" s="241"/>
      <c r="C53" s="241"/>
      <c r="D53" s="241"/>
      <c r="E53" s="241"/>
      <c r="F53" s="241"/>
      <c r="G53" s="241"/>
      <c r="H53" s="77" t="s">
        <v>5</v>
      </c>
      <c r="I53" s="85">
        <v>10.5</v>
      </c>
      <c r="J53" s="86">
        <f>I53*1.2</f>
        <v>12.6</v>
      </c>
      <c r="K53" s="74" t="s">
        <v>341</v>
      </c>
      <c r="L53" s="85"/>
      <c r="M53" s="86"/>
    </row>
    <row r="54" spans="1:13" ht="22.5" customHeight="1">
      <c r="A54" s="226" t="s">
        <v>486</v>
      </c>
      <c r="B54" s="227"/>
      <c r="C54" s="227"/>
      <c r="D54" s="227"/>
      <c r="E54" s="227"/>
      <c r="F54" s="227"/>
      <c r="G54" s="227"/>
      <c r="H54" s="227"/>
      <c r="I54" s="227"/>
      <c r="J54" s="227"/>
      <c r="K54" s="227"/>
      <c r="L54" s="227"/>
      <c r="M54" s="227"/>
    </row>
    <row r="55" spans="1:13" ht="18.75">
      <c r="A55" s="231" t="s">
        <v>509</v>
      </c>
      <c r="B55" s="232"/>
      <c r="C55" s="232"/>
      <c r="D55" s="232"/>
      <c r="E55" s="232"/>
      <c r="F55" s="232"/>
      <c r="G55" s="233"/>
      <c r="H55" s="77" t="s">
        <v>417</v>
      </c>
      <c r="I55" s="87">
        <v>43.83</v>
      </c>
      <c r="J55" s="88">
        <f>I55*1.2</f>
        <v>52.596</v>
      </c>
      <c r="K55" s="77"/>
      <c r="L55" s="89"/>
      <c r="M55" s="89"/>
    </row>
    <row r="56" spans="1:13" ht="78" customHeight="1">
      <c r="A56" s="234"/>
      <c r="B56" s="235"/>
      <c r="C56" s="235"/>
      <c r="D56" s="235"/>
      <c r="E56" s="235"/>
      <c r="F56" s="235"/>
      <c r="G56" s="236"/>
      <c r="H56" s="77" t="s">
        <v>418</v>
      </c>
      <c r="I56" s="87">
        <v>118.75</v>
      </c>
      <c r="J56" s="88">
        <v>142.5</v>
      </c>
      <c r="K56" s="77"/>
      <c r="L56" s="89"/>
      <c r="M56" s="89"/>
    </row>
    <row r="57" spans="1:13" ht="111.75" customHeight="1">
      <c r="A57" s="237" t="s">
        <v>510</v>
      </c>
      <c r="B57" s="238"/>
      <c r="C57" s="238"/>
      <c r="D57" s="238"/>
      <c r="E57" s="238"/>
      <c r="F57" s="238"/>
      <c r="G57" s="239"/>
      <c r="H57" s="77" t="s">
        <v>417</v>
      </c>
      <c r="I57" s="87">
        <v>40</v>
      </c>
      <c r="J57" s="87">
        <v>48</v>
      </c>
      <c r="K57" s="77"/>
      <c r="L57" s="89"/>
      <c r="M57" s="89"/>
    </row>
    <row r="58" spans="1:13" ht="16.5">
      <c r="A58" s="127" t="s">
        <v>486</v>
      </c>
      <c r="B58" s="128"/>
      <c r="C58" s="128"/>
      <c r="D58" s="128"/>
      <c r="E58" s="128"/>
      <c r="F58" s="128"/>
      <c r="G58" s="128"/>
      <c r="H58" s="128"/>
      <c r="I58" s="128"/>
      <c r="J58" s="128"/>
      <c r="K58" s="128"/>
      <c r="L58" s="128"/>
      <c r="M58" s="128"/>
    </row>
    <row r="59" spans="1:13" ht="16.5">
      <c r="A59" s="228" t="s">
        <v>511</v>
      </c>
      <c r="B59" s="229"/>
      <c r="C59" s="229"/>
      <c r="D59" s="229"/>
      <c r="E59" s="229"/>
      <c r="F59" s="229"/>
      <c r="G59" s="230"/>
      <c r="H59" s="90" t="s">
        <v>5</v>
      </c>
      <c r="I59" s="91">
        <v>11.67</v>
      </c>
      <c r="J59" s="92">
        <f>I59*1.2</f>
        <v>14.004</v>
      </c>
      <c r="K59" s="93" t="s">
        <v>341</v>
      </c>
      <c r="L59" s="91"/>
      <c r="M59" s="92"/>
    </row>
    <row r="60" spans="1:13" ht="59.25" customHeight="1">
      <c r="A60" s="246" t="s">
        <v>512</v>
      </c>
      <c r="B60" s="247"/>
      <c r="C60" s="247"/>
      <c r="D60" s="247"/>
      <c r="E60" s="247"/>
      <c r="F60" s="247"/>
      <c r="G60" s="248"/>
      <c r="H60" s="90" t="s">
        <v>5</v>
      </c>
      <c r="I60" s="91">
        <v>8.33</v>
      </c>
      <c r="J60" s="92">
        <f>I60*1.2</f>
        <v>9.996</v>
      </c>
      <c r="K60" s="93" t="s">
        <v>487</v>
      </c>
      <c r="L60" s="91"/>
      <c r="M60" s="92"/>
    </row>
    <row r="61" spans="1:13" ht="99.75" customHeight="1">
      <c r="A61" s="246" t="s">
        <v>513</v>
      </c>
      <c r="B61" s="247"/>
      <c r="C61" s="247"/>
      <c r="D61" s="247"/>
      <c r="E61" s="247"/>
      <c r="F61" s="247"/>
      <c r="G61" s="248"/>
      <c r="H61" s="90" t="s">
        <v>5</v>
      </c>
      <c r="I61" s="91">
        <v>8.33</v>
      </c>
      <c r="J61" s="92">
        <f>I61*1.2</f>
        <v>9.996</v>
      </c>
      <c r="K61" s="93" t="s">
        <v>488</v>
      </c>
      <c r="L61" s="91"/>
      <c r="M61" s="92"/>
    </row>
    <row r="62" spans="1:13" ht="72" customHeight="1">
      <c r="A62" s="246" t="s">
        <v>514</v>
      </c>
      <c r="B62" s="247"/>
      <c r="C62" s="247"/>
      <c r="D62" s="247"/>
      <c r="E62" s="247"/>
      <c r="F62" s="247"/>
      <c r="G62" s="248"/>
      <c r="H62" s="90" t="s">
        <v>5</v>
      </c>
      <c r="I62" s="91">
        <v>8.33</v>
      </c>
      <c r="J62" s="92">
        <f>I62*1.2</f>
        <v>9.996</v>
      </c>
      <c r="K62" s="93" t="s">
        <v>489</v>
      </c>
      <c r="L62" s="91"/>
      <c r="M62" s="92"/>
    </row>
    <row r="63" spans="1:13" ht="19.5" customHeight="1">
      <c r="A63" s="127" t="s">
        <v>490</v>
      </c>
      <c r="B63" s="128"/>
      <c r="C63" s="128"/>
      <c r="D63" s="128"/>
      <c r="E63" s="128"/>
      <c r="F63" s="128"/>
      <c r="G63" s="128"/>
      <c r="H63" s="128"/>
      <c r="I63" s="128"/>
      <c r="J63" s="128"/>
      <c r="K63" s="128"/>
      <c r="L63" s="128"/>
      <c r="M63" s="128"/>
    </row>
    <row r="64" spans="1:13" ht="84.75" customHeight="1">
      <c r="A64" s="218" t="s">
        <v>515</v>
      </c>
      <c r="B64" s="219"/>
      <c r="C64" s="219"/>
      <c r="D64" s="219"/>
      <c r="E64" s="219"/>
      <c r="F64" s="219"/>
      <c r="G64" s="219"/>
      <c r="H64" s="90" t="s">
        <v>5</v>
      </c>
      <c r="I64" s="91">
        <v>3.42</v>
      </c>
      <c r="J64" s="92">
        <f aca="true" t="shared" si="5" ref="J64:J76">I64*1.2</f>
        <v>4.104</v>
      </c>
      <c r="K64" s="93" t="s">
        <v>491</v>
      </c>
      <c r="L64" s="91"/>
      <c r="M64" s="92"/>
    </row>
    <row r="65" spans="1:13" ht="87.75" customHeight="1">
      <c r="A65" s="218" t="s">
        <v>516</v>
      </c>
      <c r="B65" s="219"/>
      <c r="C65" s="219"/>
      <c r="D65" s="219"/>
      <c r="E65" s="219"/>
      <c r="F65" s="219"/>
      <c r="G65" s="219"/>
      <c r="H65" s="90" t="s">
        <v>5</v>
      </c>
      <c r="I65" s="91">
        <v>108.33</v>
      </c>
      <c r="J65" s="92">
        <f t="shared" si="5"/>
        <v>129.99599999999998</v>
      </c>
      <c r="K65" s="94" t="s">
        <v>492</v>
      </c>
      <c r="L65" s="91"/>
      <c r="M65" s="92"/>
    </row>
    <row r="66" spans="1:13" ht="60.75" customHeight="1">
      <c r="A66" s="218" t="s">
        <v>517</v>
      </c>
      <c r="B66" s="219"/>
      <c r="C66" s="219"/>
      <c r="D66" s="219"/>
      <c r="E66" s="219"/>
      <c r="F66" s="219"/>
      <c r="G66" s="219"/>
      <c r="H66" s="90" t="s">
        <v>5</v>
      </c>
      <c r="I66" s="91">
        <v>16.25</v>
      </c>
      <c r="J66" s="92">
        <f t="shared" si="5"/>
        <v>19.5</v>
      </c>
      <c r="K66" s="94" t="s">
        <v>493</v>
      </c>
      <c r="L66" s="91"/>
      <c r="M66" s="92"/>
    </row>
    <row r="67" spans="1:13" ht="85.5" customHeight="1">
      <c r="A67" s="218" t="s">
        <v>518</v>
      </c>
      <c r="B67" s="219"/>
      <c r="C67" s="219"/>
      <c r="D67" s="219"/>
      <c r="E67" s="219"/>
      <c r="F67" s="219"/>
      <c r="G67" s="219"/>
      <c r="H67" s="90" t="s">
        <v>5</v>
      </c>
      <c r="I67" s="91">
        <v>11.67</v>
      </c>
      <c r="J67" s="92">
        <f t="shared" si="5"/>
        <v>14.004</v>
      </c>
      <c r="K67" s="94" t="s">
        <v>493</v>
      </c>
      <c r="L67" s="91"/>
      <c r="M67" s="92"/>
    </row>
    <row r="68" spans="1:13" ht="89.25" customHeight="1">
      <c r="A68" s="220" t="s">
        <v>519</v>
      </c>
      <c r="B68" s="219"/>
      <c r="C68" s="219"/>
      <c r="D68" s="219"/>
      <c r="E68" s="219"/>
      <c r="F68" s="219"/>
      <c r="G68" s="219"/>
      <c r="H68" s="90" t="s">
        <v>5</v>
      </c>
      <c r="I68" s="91">
        <v>10.83</v>
      </c>
      <c r="J68" s="92">
        <f t="shared" si="5"/>
        <v>12.996</v>
      </c>
      <c r="K68" s="94" t="s">
        <v>494</v>
      </c>
      <c r="L68" s="91"/>
      <c r="M68" s="92"/>
    </row>
    <row r="69" spans="1:13" ht="87" customHeight="1">
      <c r="A69" s="220" t="s">
        <v>520</v>
      </c>
      <c r="B69" s="219"/>
      <c r="C69" s="219"/>
      <c r="D69" s="219"/>
      <c r="E69" s="219"/>
      <c r="F69" s="219"/>
      <c r="G69" s="219"/>
      <c r="H69" s="90" t="s">
        <v>5</v>
      </c>
      <c r="I69" s="91">
        <v>8.08</v>
      </c>
      <c r="J69" s="92">
        <f t="shared" si="5"/>
        <v>9.696</v>
      </c>
      <c r="K69" s="94" t="s">
        <v>495</v>
      </c>
      <c r="L69" s="96" t="s">
        <v>496</v>
      </c>
      <c r="M69" s="92"/>
    </row>
    <row r="70" spans="1:13" ht="42" customHeight="1">
      <c r="A70" s="220" t="s">
        <v>521</v>
      </c>
      <c r="B70" s="219"/>
      <c r="C70" s="219"/>
      <c r="D70" s="219"/>
      <c r="E70" s="219"/>
      <c r="F70" s="219"/>
      <c r="G70" s="219"/>
      <c r="H70" s="90" t="s">
        <v>5</v>
      </c>
      <c r="I70" s="91">
        <v>12.92</v>
      </c>
      <c r="J70" s="92">
        <f t="shared" si="5"/>
        <v>15.504</v>
      </c>
      <c r="K70" s="94" t="s">
        <v>497</v>
      </c>
      <c r="L70" s="76" t="s">
        <v>496</v>
      </c>
      <c r="M70" s="92"/>
    </row>
    <row r="71" spans="1:13" ht="60.75" customHeight="1">
      <c r="A71" s="220" t="s">
        <v>522</v>
      </c>
      <c r="B71" s="219"/>
      <c r="C71" s="219"/>
      <c r="D71" s="219"/>
      <c r="E71" s="219"/>
      <c r="F71" s="219"/>
      <c r="G71" s="219"/>
      <c r="H71" s="90" t="s">
        <v>5</v>
      </c>
      <c r="I71" s="91">
        <v>7.7</v>
      </c>
      <c r="J71" s="92">
        <f t="shared" si="5"/>
        <v>9.24</v>
      </c>
      <c r="K71" s="94" t="s">
        <v>499</v>
      </c>
      <c r="L71" s="75" t="s">
        <v>498</v>
      </c>
      <c r="M71" s="92"/>
    </row>
    <row r="72" spans="1:13" ht="31.5" customHeight="1">
      <c r="A72" s="220" t="s">
        <v>523</v>
      </c>
      <c r="B72" s="219"/>
      <c r="C72" s="219"/>
      <c r="D72" s="219"/>
      <c r="E72" s="219"/>
      <c r="F72" s="219"/>
      <c r="G72" s="219"/>
      <c r="H72" s="90" t="s">
        <v>5</v>
      </c>
      <c r="I72" s="91">
        <v>11</v>
      </c>
      <c r="J72" s="92">
        <f t="shared" si="5"/>
        <v>13.2</v>
      </c>
      <c r="K72" s="94" t="s">
        <v>500</v>
      </c>
      <c r="L72" s="75" t="s">
        <v>501</v>
      </c>
      <c r="M72" s="92"/>
    </row>
    <row r="73" spans="1:13" ht="75.75" customHeight="1">
      <c r="A73" s="220" t="s">
        <v>524</v>
      </c>
      <c r="B73" s="219"/>
      <c r="C73" s="219"/>
      <c r="D73" s="219"/>
      <c r="E73" s="219"/>
      <c r="F73" s="219"/>
      <c r="G73" s="219"/>
      <c r="H73" s="90" t="s">
        <v>5</v>
      </c>
      <c r="I73" s="91">
        <v>5.08</v>
      </c>
      <c r="J73" s="92">
        <f t="shared" si="5"/>
        <v>6.096</v>
      </c>
      <c r="K73" s="94" t="s">
        <v>503</v>
      </c>
      <c r="L73" s="75" t="s">
        <v>502</v>
      </c>
      <c r="M73" s="92"/>
    </row>
    <row r="74" spans="1:13" ht="101.25" customHeight="1">
      <c r="A74" s="220" t="s">
        <v>525</v>
      </c>
      <c r="B74" s="219"/>
      <c r="C74" s="219"/>
      <c r="D74" s="219"/>
      <c r="E74" s="219"/>
      <c r="F74" s="219"/>
      <c r="G74" s="219"/>
      <c r="H74" s="90" t="s">
        <v>5</v>
      </c>
      <c r="I74" s="91">
        <v>7</v>
      </c>
      <c r="J74" s="92">
        <f t="shared" si="5"/>
        <v>8.4</v>
      </c>
      <c r="K74" s="94" t="s">
        <v>505</v>
      </c>
      <c r="L74" s="75" t="s">
        <v>504</v>
      </c>
      <c r="M74" s="92"/>
    </row>
    <row r="75" spans="1:13" ht="75" customHeight="1">
      <c r="A75" s="220" t="s">
        <v>526</v>
      </c>
      <c r="B75" s="219"/>
      <c r="C75" s="219"/>
      <c r="D75" s="219"/>
      <c r="E75" s="219"/>
      <c r="F75" s="219"/>
      <c r="G75" s="219"/>
      <c r="H75" s="90" t="s">
        <v>5</v>
      </c>
      <c r="I75" s="91">
        <v>5.17</v>
      </c>
      <c r="J75" s="92">
        <f t="shared" si="5"/>
        <v>6.204</v>
      </c>
      <c r="K75" s="94" t="s">
        <v>505</v>
      </c>
      <c r="L75" s="75" t="s">
        <v>506</v>
      </c>
      <c r="M75" s="92"/>
    </row>
    <row r="76" spans="1:13" ht="66.75" customHeight="1">
      <c r="A76" s="221" t="s">
        <v>527</v>
      </c>
      <c r="B76" s="222"/>
      <c r="C76" s="222"/>
      <c r="D76" s="222"/>
      <c r="E76" s="222"/>
      <c r="F76" s="222"/>
      <c r="G76" s="223"/>
      <c r="H76" s="90" t="s">
        <v>5</v>
      </c>
      <c r="I76" s="91">
        <v>27.5</v>
      </c>
      <c r="J76" s="92">
        <f t="shared" si="5"/>
        <v>33</v>
      </c>
      <c r="K76" s="95" t="s">
        <v>507</v>
      </c>
      <c r="L76" s="96" t="s">
        <v>508</v>
      </c>
      <c r="M76" s="92"/>
    </row>
    <row r="77" spans="1:13" ht="49.5" customHeight="1">
      <c r="A77" s="242" t="s">
        <v>539</v>
      </c>
      <c r="B77" s="243"/>
      <c r="C77" s="243"/>
      <c r="D77" s="243"/>
      <c r="E77" s="243"/>
      <c r="F77" s="243"/>
      <c r="G77" s="243"/>
      <c r="H77" s="243"/>
      <c r="I77" s="243"/>
      <c r="J77" s="243"/>
      <c r="K77" s="243"/>
      <c r="L77" s="243"/>
      <c r="M77" s="244"/>
    </row>
    <row r="78" spans="1:13" ht="33" customHeight="1">
      <c r="A78" s="212" t="s">
        <v>481</v>
      </c>
      <c r="B78" s="213"/>
      <c r="C78" s="213"/>
      <c r="D78" s="213"/>
      <c r="E78" s="213"/>
      <c r="F78" s="213"/>
      <c r="G78" s="214"/>
      <c r="H78" s="2" t="s">
        <v>417</v>
      </c>
      <c r="I78" s="70">
        <v>8.5</v>
      </c>
      <c r="J78" s="72">
        <v>10.2</v>
      </c>
      <c r="K78" s="65"/>
      <c r="L78" s="64"/>
      <c r="M78" s="64"/>
    </row>
    <row r="79" spans="1:13" ht="34.5" customHeight="1">
      <c r="A79" s="215"/>
      <c r="B79" s="216"/>
      <c r="C79" s="216"/>
      <c r="D79" s="216"/>
      <c r="E79" s="216"/>
      <c r="F79" s="216"/>
      <c r="G79" s="217"/>
      <c r="H79" s="2" t="s">
        <v>480</v>
      </c>
      <c r="I79" s="70">
        <v>12.94</v>
      </c>
      <c r="J79" s="72">
        <v>15.53</v>
      </c>
      <c r="K79" s="65"/>
      <c r="L79" s="64"/>
      <c r="M79" s="64"/>
    </row>
    <row r="80" spans="1:13" ht="35.25" customHeight="1">
      <c r="A80" s="212" t="s">
        <v>482</v>
      </c>
      <c r="B80" s="213"/>
      <c r="C80" s="213"/>
      <c r="D80" s="213"/>
      <c r="E80" s="213"/>
      <c r="F80" s="213"/>
      <c r="G80" s="214"/>
      <c r="H80" s="2" t="s">
        <v>417</v>
      </c>
      <c r="I80" s="70">
        <v>8.5</v>
      </c>
      <c r="J80" s="72">
        <v>10.2</v>
      </c>
      <c r="K80" s="65"/>
      <c r="L80" s="64"/>
      <c r="M80" s="64"/>
    </row>
    <row r="81" spans="1:13" ht="38.25" customHeight="1">
      <c r="A81" s="215"/>
      <c r="B81" s="216"/>
      <c r="C81" s="216"/>
      <c r="D81" s="216"/>
      <c r="E81" s="216"/>
      <c r="F81" s="216"/>
      <c r="G81" s="217"/>
      <c r="H81" s="2" t="s">
        <v>480</v>
      </c>
      <c r="I81" s="70">
        <v>12.94</v>
      </c>
      <c r="J81" s="72">
        <v>15.53</v>
      </c>
      <c r="K81" s="65"/>
      <c r="L81" s="64"/>
      <c r="M81" s="64"/>
    </row>
    <row r="82" spans="1:13" ht="42" customHeight="1">
      <c r="A82" s="212" t="s">
        <v>483</v>
      </c>
      <c r="B82" s="213"/>
      <c r="C82" s="213"/>
      <c r="D82" s="213"/>
      <c r="E82" s="213"/>
      <c r="F82" s="213"/>
      <c r="G82" s="214"/>
      <c r="H82" s="2" t="s">
        <v>417</v>
      </c>
      <c r="I82" s="70">
        <v>11.78</v>
      </c>
      <c r="J82" s="72">
        <v>14.14</v>
      </c>
      <c r="K82" s="65"/>
      <c r="L82" s="64"/>
      <c r="M82" s="64"/>
    </row>
    <row r="83" spans="1:13" ht="48" customHeight="1">
      <c r="A83" s="215"/>
      <c r="B83" s="216"/>
      <c r="C83" s="216"/>
      <c r="D83" s="216"/>
      <c r="E83" s="216"/>
      <c r="F83" s="216"/>
      <c r="G83" s="217"/>
      <c r="H83" s="2" t="s">
        <v>480</v>
      </c>
      <c r="I83" s="70">
        <v>21.28</v>
      </c>
      <c r="J83" s="72">
        <v>25.54</v>
      </c>
      <c r="K83" s="65"/>
      <c r="L83" s="64"/>
      <c r="M83" s="64"/>
    </row>
  </sheetData>
  <sheetProtection/>
  <mergeCells count="84">
    <mergeCell ref="A77:M77"/>
    <mergeCell ref="A36:G36"/>
    <mergeCell ref="A71:G71"/>
    <mergeCell ref="A41:G41"/>
    <mergeCell ref="A24:G24"/>
    <mergeCell ref="A33:M33"/>
    <mergeCell ref="A58:M58"/>
    <mergeCell ref="A60:G60"/>
    <mergeCell ref="A61:G61"/>
    <mergeCell ref="A62:G62"/>
    <mergeCell ref="A27:G27"/>
    <mergeCell ref="A28:G28"/>
    <mergeCell ref="A29:G29"/>
    <mergeCell ref="A78:G79"/>
    <mergeCell ref="A80:G81"/>
    <mergeCell ref="A57:G57"/>
    <mergeCell ref="A53:G53"/>
    <mergeCell ref="A44:G44"/>
    <mergeCell ref="A45:G45"/>
    <mergeCell ref="A40:G40"/>
    <mergeCell ref="A75:G75"/>
    <mergeCell ref="A69:G69"/>
    <mergeCell ref="A59:G59"/>
    <mergeCell ref="A52:G52"/>
    <mergeCell ref="A70:G70"/>
    <mergeCell ref="A46:G46"/>
    <mergeCell ref="A55:G56"/>
    <mergeCell ref="A50:G50"/>
    <mergeCell ref="A64:G64"/>
    <mergeCell ref="A54:M54"/>
    <mergeCell ref="A51:G51"/>
    <mergeCell ref="A39:M39"/>
    <mergeCell ref="A48:M48"/>
    <mergeCell ref="A43:M43"/>
    <mergeCell ref="A42:G42"/>
    <mergeCell ref="A49:G49"/>
    <mergeCell ref="A82:G83"/>
    <mergeCell ref="A63:M63"/>
    <mergeCell ref="A65:G65"/>
    <mergeCell ref="A66:G66"/>
    <mergeCell ref="A67:G67"/>
    <mergeCell ref="A68:G68"/>
    <mergeCell ref="A76:G76"/>
    <mergeCell ref="A72:G72"/>
    <mergeCell ref="A73:G73"/>
    <mergeCell ref="A74:G74"/>
    <mergeCell ref="A25:G25"/>
    <mergeCell ref="A30:G30"/>
    <mergeCell ref="A31:G31"/>
    <mergeCell ref="A47:G47"/>
    <mergeCell ref="A26:G26"/>
    <mergeCell ref="A32:G32"/>
    <mergeCell ref="A38:G38"/>
    <mergeCell ref="A35:G35"/>
    <mergeCell ref="A34:G34"/>
    <mergeCell ref="A1:I1"/>
    <mergeCell ref="A2:I2"/>
    <mergeCell ref="A3:I3"/>
    <mergeCell ref="I6:I7"/>
    <mergeCell ref="H6:H7"/>
    <mergeCell ref="A6:G7"/>
    <mergeCell ref="A4:J4"/>
    <mergeCell ref="A5:J5"/>
    <mergeCell ref="J6:J7"/>
    <mergeCell ref="M6:M7"/>
    <mergeCell ref="A12:G12"/>
    <mergeCell ref="A15:G15"/>
    <mergeCell ref="K6:K7"/>
    <mergeCell ref="L6:L7"/>
    <mergeCell ref="A11:G11"/>
    <mergeCell ref="A8:M8"/>
    <mergeCell ref="A9:M9"/>
    <mergeCell ref="A13:G13"/>
    <mergeCell ref="A10:G10"/>
    <mergeCell ref="A14:G14"/>
    <mergeCell ref="A37:G37"/>
    <mergeCell ref="A17:G17"/>
    <mergeCell ref="A19:G19"/>
    <mergeCell ref="A18:G18"/>
    <mergeCell ref="A20:G20"/>
    <mergeCell ref="A21:G21"/>
    <mergeCell ref="A16:G16"/>
    <mergeCell ref="A22:M22"/>
    <mergeCell ref="A23:G23"/>
  </mergeCells>
  <hyperlinks>
    <hyperlink ref="A4:J4" r:id="rId1" display="сайт: www.slavbelstroy.by"/>
  </hyperlinks>
  <printOptions/>
  <pageMargins left="0" right="0" top="0" bottom="0" header="0.31496062992125984" footer="0.31496062992125984"/>
  <pageSetup fitToHeight="1" fitToWidth="1" horizontalDpi="300" verticalDpi="300" orientation="portrait" paperSize="9" scale="67" r:id="rId3"/>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63"/>
  <sheetViews>
    <sheetView zoomScalePageLayoutView="0" workbookViewId="0" topLeftCell="A50">
      <selection activeCell="H71" sqref="H71"/>
    </sheetView>
  </sheetViews>
  <sheetFormatPr defaultColWidth="9.140625" defaultRowHeight="15"/>
  <cols>
    <col min="9" max="10" width="9.28125" style="0" bestFit="1" customWidth="1"/>
    <col min="12" max="13" width="10.00390625" style="0" bestFit="1" customWidth="1"/>
  </cols>
  <sheetData>
    <row r="1" spans="1:13" ht="15.75" hidden="1">
      <c r="A1" s="190"/>
      <c r="B1" s="191"/>
      <c r="C1" s="191"/>
      <c r="D1" s="191"/>
      <c r="E1" s="191"/>
      <c r="F1" s="191"/>
      <c r="G1" s="191"/>
      <c r="H1" s="191"/>
      <c r="I1" s="191"/>
      <c r="J1" s="191"/>
      <c r="K1" s="191"/>
      <c r="L1" s="191"/>
      <c r="M1" s="191"/>
    </row>
    <row r="2" spans="1:13" ht="15.75" hidden="1">
      <c r="A2" s="258"/>
      <c r="B2" s="259"/>
      <c r="C2" s="259"/>
      <c r="D2" s="259"/>
      <c r="E2" s="259"/>
      <c r="F2" s="259"/>
      <c r="G2" s="260"/>
      <c r="H2" s="2"/>
      <c r="I2" s="33"/>
      <c r="J2" s="34"/>
      <c r="K2" s="8"/>
      <c r="L2" s="33"/>
      <c r="M2" s="34"/>
    </row>
    <row r="3" spans="1:13" ht="15.75" hidden="1">
      <c r="A3" s="258"/>
      <c r="B3" s="259"/>
      <c r="C3" s="259"/>
      <c r="D3" s="259"/>
      <c r="E3" s="259"/>
      <c r="F3" s="259"/>
      <c r="G3" s="260"/>
      <c r="H3" s="2"/>
      <c r="I3" s="33"/>
      <c r="J3" s="34"/>
      <c r="K3" s="8"/>
      <c r="L3" s="33"/>
      <c r="M3" s="34"/>
    </row>
    <row r="4" spans="1:13" ht="15.75" hidden="1">
      <c r="A4" s="258"/>
      <c r="B4" s="259"/>
      <c r="C4" s="259"/>
      <c r="D4" s="259"/>
      <c r="E4" s="259"/>
      <c r="F4" s="259"/>
      <c r="G4" s="260"/>
      <c r="H4" s="2"/>
      <c r="I4" s="33"/>
      <c r="J4" s="34"/>
      <c r="K4" s="8"/>
      <c r="L4" s="33"/>
      <c r="M4" s="34"/>
    </row>
    <row r="5" spans="1:13" ht="15.75" hidden="1">
      <c r="A5" s="258"/>
      <c r="B5" s="259"/>
      <c r="C5" s="259"/>
      <c r="D5" s="259"/>
      <c r="E5" s="259"/>
      <c r="F5" s="259"/>
      <c r="G5" s="260"/>
      <c r="H5" s="2"/>
      <c r="I5" s="33"/>
      <c r="J5" s="34"/>
      <c r="K5" s="8"/>
      <c r="L5" s="33"/>
      <c r="M5" s="34"/>
    </row>
    <row r="6" spans="1:13" ht="15.75" hidden="1">
      <c r="A6" s="258"/>
      <c r="B6" s="259"/>
      <c r="C6" s="259"/>
      <c r="D6" s="259"/>
      <c r="E6" s="259"/>
      <c r="F6" s="259"/>
      <c r="G6" s="260"/>
      <c r="H6" s="2"/>
      <c r="I6" s="33"/>
      <c r="J6" s="34"/>
      <c r="K6" s="8"/>
      <c r="L6" s="33"/>
      <c r="M6" s="34"/>
    </row>
    <row r="7" spans="1:13" ht="15.75" hidden="1">
      <c r="A7" s="258"/>
      <c r="B7" s="259"/>
      <c r="C7" s="259"/>
      <c r="D7" s="259"/>
      <c r="E7" s="259"/>
      <c r="F7" s="259"/>
      <c r="G7" s="260"/>
      <c r="H7" s="2"/>
      <c r="I7" s="33"/>
      <c r="J7" s="34"/>
      <c r="K7" s="8"/>
      <c r="L7" s="33"/>
      <c r="M7" s="34"/>
    </row>
    <row r="8" spans="1:13" ht="15.75" hidden="1">
      <c r="A8" s="258"/>
      <c r="B8" s="259"/>
      <c r="C8" s="259"/>
      <c r="D8" s="259"/>
      <c r="E8" s="259"/>
      <c r="F8" s="259"/>
      <c r="G8" s="260"/>
      <c r="H8" s="2"/>
      <c r="I8" s="33"/>
      <c r="J8" s="34"/>
      <c r="K8" s="8"/>
      <c r="L8" s="33"/>
      <c r="M8" s="34"/>
    </row>
    <row r="9" spans="1:13" ht="15.75" hidden="1">
      <c r="A9" s="258"/>
      <c r="B9" s="259"/>
      <c r="C9" s="259"/>
      <c r="D9" s="259"/>
      <c r="E9" s="259"/>
      <c r="F9" s="259"/>
      <c r="G9" s="260"/>
      <c r="H9" s="2"/>
      <c r="I9" s="33"/>
      <c r="J9" s="34"/>
      <c r="K9" s="8"/>
      <c r="L9" s="33"/>
      <c r="M9" s="34"/>
    </row>
    <row r="10" spans="1:13" ht="15.75" hidden="1">
      <c r="A10" s="258"/>
      <c r="B10" s="259"/>
      <c r="C10" s="259"/>
      <c r="D10" s="259"/>
      <c r="E10" s="259"/>
      <c r="F10" s="259"/>
      <c r="G10" s="260"/>
      <c r="H10" s="2"/>
      <c r="I10" s="33"/>
      <c r="J10" s="34"/>
      <c r="K10" s="8"/>
      <c r="L10" s="33"/>
      <c r="M10" s="34"/>
    </row>
    <row r="11" spans="1:13" ht="18.75">
      <c r="A11" s="261" t="s">
        <v>245</v>
      </c>
      <c r="B11" s="262"/>
      <c r="C11" s="262"/>
      <c r="D11" s="262"/>
      <c r="E11" s="262"/>
      <c r="F11" s="262"/>
      <c r="G11" s="262"/>
      <c r="H11" s="262"/>
      <c r="I11" s="262"/>
      <c r="J11" s="262"/>
      <c r="K11" s="262"/>
      <c r="L11" s="262"/>
      <c r="M11" s="262"/>
    </row>
    <row r="12" spans="1:13" ht="16.5">
      <c r="A12" s="252" t="s">
        <v>49</v>
      </c>
      <c r="B12" s="253"/>
      <c r="C12" s="253"/>
      <c r="D12" s="253"/>
      <c r="E12" s="253"/>
      <c r="F12" s="253"/>
      <c r="G12" s="253"/>
      <c r="H12" s="15" t="s">
        <v>55</v>
      </c>
      <c r="I12" s="97">
        <v>0.53</v>
      </c>
      <c r="J12" s="98">
        <f aca="true" t="shared" si="0" ref="J12:J37">I12*1.2</f>
        <v>0.636</v>
      </c>
      <c r="K12" s="101" t="s">
        <v>79</v>
      </c>
      <c r="L12" s="99">
        <f aca="true" t="shared" si="1" ref="L12:L37">I12*50</f>
        <v>26.5</v>
      </c>
      <c r="M12" s="100">
        <f aca="true" t="shared" si="2" ref="M12:M37">J12*50</f>
        <v>31.8</v>
      </c>
    </row>
    <row r="13" spans="1:13" ht="16.5">
      <c r="A13" s="252" t="s">
        <v>50</v>
      </c>
      <c r="B13" s="253"/>
      <c r="C13" s="253"/>
      <c r="D13" s="253"/>
      <c r="E13" s="253"/>
      <c r="F13" s="253"/>
      <c r="G13" s="253"/>
      <c r="H13" s="15" t="s">
        <v>55</v>
      </c>
      <c r="I13" s="97">
        <v>0.68</v>
      </c>
      <c r="J13" s="98">
        <f t="shared" si="0"/>
        <v>0.8160000000000001</v>
      </c>
      <c r="K13" s="101" t="s">
        <v>79</v>
      </c>
      <c r="L13" s="99">
        <f t="shared" si="1"/>
        <v>34</v>
      </c>
      <c r="M13" s="100">
        <f t="shared" si="2"/>
        <v>40.800000000000004</v>
      </c>
    </row>
    <row r="14" spans="1:13" ht="16.5">
      <c r="A14" s="252" t="s">
        <v>51</v>
      </c>
      <c r="B14" s="253"/>
      <c r="C14" s="253"/>
      <c r="D14" s="253"/>
      <c r="E14" s="253"/>
      <c r="F14" s="253"/>
      <c r="G14" s="253"/>
      <c r="H14" s="15" t="s">
        <v>55</v>
      </c>
      <c r="I14" s="99">
        <v>0.88</v>
      </c>
      <c r="J14" s="98">
        <f t="shared" si="0"/>
        <v>1.056</v>
      </c>
      <c r="K14" s="101" t="s">
        <v>79</v>
      </c>
      <c r="L14" s="99">
        <f t="shared" si="1"/>
        <v>44</v>
      </c>
      <c r="M14" s="100">
        <f t="shared" si="2"/>
        <v>52.800000000000004</v>
      </c>
    </row>
    <row r="15" spans="1:13" ht="16.5">
      <c r="A15" s="252" t="s">
        <v>52</v>
      </c>
      <c r="B15" s="253"/>
      <c r="C15" s="253"/>
      <c r="D15" s="253"/>
      <c r="E15" s="253"/>
      <c r="F15" s="253"/>
      <c r="G15" s="253"/>
      <c r="H15" s="15" t="s">
        <v>55</v>
      </c>
      <c r="I15" s="91">
        <v>0.98</v>
      </c>
      <c r="J15" s="98">
        <f t="shared" si="0"/>
        <v>1.176</v>
      </c>
      <c r="K15" s="101" t="s">
        <v>79</v>
      </c>
      <c r="L15" s="99">
        <f t="shared" si="1"/>
        <v>49</v>
      </c>
      <c r="M15" s="100">
        <f t="shared" si="2"/>
        <v>58.8</v>
      </c>
    </row>
    <row r="16" spans="1:13" ht="16.5">
      <c r="A16" s="252" t="s">
        <v>53</v>
      </c>
      <c r="B16" s="253"/>
      <c r="C16" s="253"/>
      <c r="D16" s="253"/>
      <c r="E16" s="253"/>
      <c r="F16" s="253"/>
      <c r="G16" s="253"/>
      <c r="H16" s="15" t="s">
        <v>55</v>
      </c>
      <c r="I16" s="99">
        <v>1.05</v>
      </c>
      <c r="J16" s="98">
        <f t="shared" si="0"/>
        <v>1.26</v>
      </c>
      <c r="K16" s="101" t="s">
        <v>79</v>
      </c>
      <c r="L16" s="99">
        <f t="shared" si="1"/>
        <v>52.5</v>
      </c>
      <c r="M16" s="100">
        <f t="shared" si="2"/>
        <v>63</v>
      </c>
    </row>
    <row r="17" spans="1:13" ht="16.5">
      <c r="A17" s="252" t="s">
        <v>54</v>
      </c>
      <c r="B17" s="253"/>
      <c r="C17" s="253"/>
      <c r="D17" s="253"/>
      <c r="E17" s="253"/>
      <c r="F17" s="253"/>
      <c r="G17" s="253"/>
      <c r="H17" s="15" t="s">
        <v>55</v>
      </c>
      <c r="I17" s="91">
        <v>1.5</v>
      </c>
      <c r="J17" s="98">
        <f t="shared" si="0"/>
        <v>1.7999999999999998</v>
      </c>
      <c r="K17" s="101" t="s">
        <v>79</v>
      </c>
      <c r="L17" s="99">
        <f t="shared" si="1"/>
        <v>75</v>
      </c>
      <c r="M17" s="100">
        <f t="shared" si="2"/>
        <v>89.99999999999999</v>
      </c>
    </row>
    <row r="18" spans="1:13" ht="16.5">
      <c r="A18" s="252" t="s">
        <v>221</v>
      </c>
      <c r="B18" s="253"/>
      <c r="C18" s="253"/>
      <c r="D18" s="253"/>
      <c r="E18" s="253"/>
      <c r="F18" s="253"/>
      <c r="G18" s="253"/>
      <c r="H18" s="15" t="s">
        <v>55</v>
      </c>
      <c r="I18" s="97">
        <v>1.58</v>
      </c>
      <c r="J18" s="98">
        <f t="shared" si="0"/>
        <v>1.896</v>
      </c>
      <c r="K18" s="101" t="s">
        <v>79</v>
      </c>
      <c r="L18" s="99">
        <f t="shared" si="1"/>
        <v>79</v>
      </c>
      <c r="M18" s="100">
        <f t="shared" si="2"/>
        <v>94.8</v>
      </c>
    </row>
    <row r="19" spans="1:13" ht="16.5">
      <c r="A19" s="252" t="s">
        <v>222</v>
      </c>
      <c r="B19" s="253"/>
      <c r="C19" s="253"/>
      <c r="D19" s="253"/>
      <c r="E19" s="253"/>
      <c r="F19" s="253"/>
      <c r="G19" s="253"/>
      <c r="H19" s="15" t="s">
        <v>55</v>
      </c>
      <c r="I19" s="97">
        <v>1.62</v>
      </c>
      <c r="J19" s="98">
        <f t="shared" si="0"/>
        <v>1.944</v>
      </c>
      <c r="K19" s="101" t="s">
        <v>79</v>
      </c>
      <c r="L19" s="99">
        <f t="shared" si="1"/>
        <v>81</v>
      </c>
      <c r="M19" s="100">
        <f t="shared" si="2"/>
        <v>97.2</v>
      </c>
    </row>
    <row r="20" spans="1:13" ht="16.5">
      <c r="A20" s="252" t="s">
        <v>223</v>
      </c>
      <c r="B20" s="253"/>
      <c r="C20" s="253"/>
      <c r="D20" s="253"/>
      <c r="E20" s="253"/>
      <c r="F20" s="253"/>
      <c r="G20" s="253"/>
      <c r="H20" s="15" t="s">
        <v>55</v>
      </c>
      <c r="I20" s="99">
        <v>2.59</v>
      </c>
      <c r="J20" s="98">
        <f t="shared" si="0"/>
        <v>3.1079999999999997</v>
      </c>
      <c r="K20" s="101" t="s">
        <v>79</v>
      </c>
      <c r="L20" s="99">
        <f t="shared" si="1"/>
        <v>129.5</v>
      </c>
      <c r="M20" s="100">
        <f t="shared" si="2"/>
        <v>155.39999999999998</v>
      </c>
    </row>
    <row r="21" spans="1:13" ht="16.5">
      <c r="A21" s="252" t="s">
        <v>224</v>
      </c>
      <c r="B21" s="253"/>
      <c r="C21" s="253"/>
      <c r="D21" s="253"/>
      <c r="E21" s="253"/>
      <c r="F21" s="253"/>
      <c r="G21" s="253"/>
      <c r="H21" s="15" t="s">
        <v>55</v>
      </c>
      <c r="I21" s="91">
        <v>3.24</v>
      </c>
      <c r="J21" s="98">
        <f t="shared" si="0"/>
        <v>3.888</v>
      </c>
      <c r="K21" s="101" t="s">
        <v>79</v>
      </c>
      <c r="L21" s="99">
        <f t="shared" si="1"/>
        <v>162</v>
      </c>
      <c r="M21" s="100">
        <f t="shared" si="2"/>
        <v>194.4</v>
      </c>
    </row>
    <row r="22" spans="1:13" ht="17.25">
      <c r="A22" s="256" t="s">
        <v>225</v>
      </c>
      <c r="B22" s="256"/>
      <c r="C22" s="256"/>
      <c r="D22" s="256"/>
      <c r="E22" s="256"/>
      <c r="F22" s="256"/>
      <c r="G22" s="257"/>
      <c r="H22" s="15" t="s">
        <v>55</v>
      </c>
      <c r="I22" s="99">
        <v>3.7</v>
      </c>
      <c r="J22" s="98">
        <f t="shared" si="0"/>
        <v>4.44</v>
      </c>
      <c r="K22" s="101" t="s">
        <v>79</v>
      </c>
      <c r="L22" s="99">
        <f t="shared" si="1"/>
        <v>185</v>
      </c>
      <c r="M22" s="98">
        <f t="shared" si="2"/>
        <v>222.00000000000003</v>
      </c>
    </row>
    <row r="23" spans="1:13" ht="17.25">
      <c r="A23" s="256" t="s">
        <v>226</v>
      </c>
      <c r="B23" s="256"/>
      <c r="C23" s="256"/>
      <c r="D23" s="256"/>
      <c r="E23" s="256"/>
      <c r="F23" s="256"/>
      <c r="G23" s="257"/>
      <c r="H23" s="15" t="s">
        <v>55</v>
      </c>
      <c r="I23" s="91">
        <v>4.52</v>
      </c>
      <c r="J23" s="98">
        <f t="shared" si="0"/>
        <v>5.4239999999999995</v>
      </c>
      <c r="K23" s="101" t="s">
        <v>79</v>
      </c>
      <c r="L23" s="99">
        <f t="shared" si="1"/>
        <v>225.99999999999997</v>
      </c>
      <c r="M23" s="98">
        <f t="shared" si="2"/>
        <v>271.2</v>
      </c>
    </row>
    <row r="24" spans="1:13" ht="17.25">
      <c r="A24" s="256" t="s">
        <v>227</v>
      </c>
      <c r="B24" s="256"/>
      <c r="C24" s="256"/>
      <c r="D24" s="256"/>
      <c r="E24" s="256"/>
      <c r="F24" s="256"/>
      <c r="G24" s="257"/>
      <c r="H24" s="15" t="s">
        <v>55</v>
      </c>
      <c r="I24" s="97">
        <v>5.42</v>
      </c>
      <c r="J24" s="98">
        <f t="shared" si="0"/>
        <v>6.504</v>
      </c>
      <c r="K24" s="101" t="s">
        <v>79</v>
      </c>
      <c r="L24" s="99">
        <f t="shared" si="1"/>
        <v>271</v>
      </c>
      <c r="M24" s="98">
        <f t="shared" si="2"/>
        <v>325.2</v>
      </c>
    </row>
    <row r="25" spans="1:13" ht="17.25">
      <c r="A25" s="256" t="s">
        <v>228</v>
      </c>
      <c r="B25" s="256"/>
      <c r="C25" s="256"/>
      <c r="D25" s="256"/>
      <c r="E25" s="256"/>
      <c r="F25" s="256"/>
      <c r="G25" s="257"/>
      <c r="H25" s="15" t="s">
        <v>55</v>
      </c>
      <c r="I25" s="97">
        <v>7.71</v>
      </c>
      <c r="J25" s="98">
        <f t="shared" si="0"/>
        <v>9.251999999999999</v>
      </c>
      <c r="K25" s="101" t="s">
        <v>79</v>
      </c>
      <c r="L25" s="99">
        <f t="shared" si="1"/>
        <v>385.5</v>
      </c>
      <c r="M25" s="98">
        <f t="shared" si="2"/>
        <v>462.59999999999997</v>
      </c>
    </row>
    <row r="26" spans="1:13" ht="17.25">
      <c r="A26" s="256" t="s">
        <v>229</v>
      </c>
      <c r="B26" s="256"/>
      <c r="C26" s="256"/>
      <c r="D26" s="256"/>
      <c r="E26" s="256"/>
      <c r="F26" s="256"/>
      <c r="G26" s="257"/>
      <c r="H26" s="15" t="s">
        <v>55</v>
      </c>
      <c r="I26" s="99">
        <v>9.9</v>
      </c>
      <c r="J26" s="98">
        <f t="shared" si="0"/>
        <v>11.88</v>
      </c>
      <c r="K26" s="101" t="s">
        <v>79</v>
      </c>
      <c r="L26" s="99">
        <f t="shared" si="1"/>
        <v>495</v>
      </c>
      <c r="M26" s="98">
        <f t="shared" si="2"/>
        <v>594</v>
      </c>
    </row>
    <row r="27" spans="1:13" ht="16.5">
      <c r="A27" s="252" t="s">
        <v>56</v>
      </c>
      <c r="B27" s="253"/>
      <c r="C27" s="253"/>
      <c r="D27" s="253"/>
      <c r="E27" s="253"/>
      <c r="F27" s="253"/>
      <c r="G27" s="253"/>
      <c r="H27" s="15" t="s">
        <v>55</v>
      </c>
      <c r="I27" s="91">
        <v>1.39</v>
      </c>
      <c r="J27" s="98">
        <f t="shared" si="0"/>
        <v>1.668</v>
      </c>
      <c r="K27" s="101" t="s">
        <v>79</v>
      </c>
      <c r="L27" s="91">
        <f t="shared" si="1"/>
        <v>69.5</v>
      </c>
      <c r="M27" s="92">
        <f t="shared" si="2"/>
        <v>83.39999999999999</v>
      </c>
    </row>
    <row r="28" spans="1:13" ht="16.5">
      <c r="A28" s="252" t="s">
        <v>57</v>
      </c>
      <c r="B28" s="253"/>
      <c r="C28" s="253"/>
      <c r="D28" s="253"/>
      <c r="E28" s="253"/>
      <c r="F28" s="253"/>
      <c r="G28" s="253"/>
      <c r="H28" s="15" t="s">
        <v>55</v>
      </c>
      <c r="I28" s="99">
        <v>1.61</v>
      </c>
      <c r="J28" s="98">
        <f t="shared" si="0"/>
        <v>1.932</v>
      </c>
      <c r="K28" s="101" t="s">
        <v>79</v>
      </c>
      <c r="L28" s="91">
        <f t="shared" si="1"/>
        <v>80.5</v>
      </c>
      <c r="M28" s="92">
        <f t="shared" si="2"/>
        <v>96.6</v>
      </c>
    </row>
    <row r="29" spans="1:13" ht="16.5">
      <c r="A29" s="252" t="s">
        <v>58</v>
      </c>
      <c r="B29" s="253"/>
      <c r="C29" s="253"/>
      <c r="D29" s="253"/>
      <c r="E29" s="253"/>
      <c r="F29" s="253"/>
      <c r="G29" s="253"/>
      <c r="H29" s="15" t="s">
        <v>55</v>
      </c>
      <c r="I29" s="91">
        <v>1.79</v>
      </c>
      <c r="J29" s="98">
        <f t="shared" si="0"/>
        <v>2.148</v>
      </c>
      <c r="K29" s="101" t="s">
        <v>79</v>
      </c>
      <c r="L29" s="91">
        <f t="shared" si="1"/>
        <v>89.5</v>
      </c>
      <c r="M29" s="92">
        <f t="shared" si="2"/>
        <v>107.4</v>
      </c>
    </row>
    <row r="30" spans="1:13" ht="16.5">
      <c r="A30" s="252" t="s">
        <v>59</v>
      </c>
      <c r="B30" s="253"/>
      <c r="C30" s="253"/>
      <c r="D30" s="253"/>
      <c r="E30" s="253"/>
      <c r="F30" s="253"/>
      <c r="G30" s="253"/>
      <c r="H30" s="15" t="s">
        <v>55</v>
      </c>
      <c r="I30" s="91">
        <v>1.97</v>
      </c>
      <c r="J30" s="98">
        <f t="shared" si="0"/>
        <v>2.364</v>
      </c>
      <c r="K30" s="101" t="s">
        <v>79</v>
      </c>
      <c r="L30" s="91">
        <f t="shared" si="1"/>
        <v>98.5</v>
      </c>
      <c r="M30" s="92">
        <f t="shared" si="2"/>
        <v>118.19999999999999</v>
      </c>
    </row>
    <row r="31" spans="1:13" ht="16.5">
      <c r="A31" s="252" t="s">
        <v>60</v>
      </c>
      <c r="B31" s="253"/>
      <c r="C31" s="253"/>
      <c r="D31" s="253"/>
      <c r="E31" s="253"/>
      <c r="F31" s="253"/>
      <c r="G31" s="253"/>
      <c r="H31" s="15" t="s">
        <v>55</v>
      </c>
      <c r="I31" s="91">
        <v>2.2</v>
      </c>
      <c r="J31" s="98">
        <f t="shared" si="0"/>
        <v>2.64</v>
      </c>
      <c r="K31" s="101" t="s">
        <v>79</v>
      </c>
      <c r="L31" s="91">
        <f t="shared" si="1"/>
        <v>110.00000000000001</v>
      </c>
      <c r="M31" s="92">
        <f t="shared" si="2"/>
        <v>132</v>
      </c>
    </row>
    <row r="32" spans="1:13" ht="16.5">
      <c r="A32" s="252" t="s">
        <v>61</v>
      </c>
      <c r="B32" s="253"/>
      <c r="C32" s="253"/>
      <c r="D32" s="253"/>
      <c r="E32" s="253"/>
      <c r="F32" s="253"/>
      <c r="G32" s="253"/>
      <c r="H32" s="15" t="s">
        <v>55</v>
      </c>
      <c r="I32" s="91">
        <v>2.37</v>
      </c>
      <c r="J32" s="98">
        <f t="shared" si="0"/>
        <v>2.844</v>
      </c>
      <c r="K32" s="101" t="s">
        <v>79</v>
      </c>
      <c r="L32" s="91">
        <f t="shared" si="1"/>
        <v>118.5</v>
      </c>
      <c r="M32" s="92">
        <f t="shared" si="2"/>
        <v>142.2</v>
      </c>
    </row>
    <row r="33" spans="1:13" ht="16.5">
      <c r="A33" s="252" t="s">
        <v>62</v>
      </c>
      <c r="B33" s="253"/>
      <c r="C33" s="253"/>
      <c r="D33" s="253"/>
      <c r="E33" s="253"/>
      <c r="F33" s="253"/>
      <c r="G33" s="253"/>
      <c r="H33" s="15" t="s">
        <v>55</v>
      </c>
      <c r="I33" s="91">
        <v>2.45</v>
      </c>
      <c r="J33" s="98">
        <f t="shared" si="0"/>
        <v>2.94</v>
      </c>
      <c r="K33" s="101" t="s">
        <v>79</v>
      </c>
      <c r="L33" s="91">
        <f t="shared" si="1"/>
        <v>122.50000000000001</v>
      </c>
      <c r="M33" s="92">
        <f t="shared" si="2"/>
        <v>147</v>
      </c>
    </row>
    <row r="34" spans="1:13" ht="16.5">
      <c r="A34" s="252" t="s">
        <v>63</v>
      </c>
      <c r="B34" s="253"/>
      <c r="C34" s="253"/>
      <c r="D34" s="253"/>
      <c r="E34" s="253"/>
      <c r="F34" s="253"/>
      <c r="G34" s="253"/>
      <c r="H34" s="15" t="s">
        <v>55</v>
      </c>
      <c r="I34" s="91">
        <v>2.92</v>
      </c>
      <c r="J34" s="98">
        <f t="shared" si="0"/>
        <v>3.504</v>
      </c>
      <c r="K34" s="101" t="s">
        <v>79</v>
      </c>
      <c r="L34" s="91">
        <f t="shared" si="1"/>
        <v>146</v>
      </c>
      <c r="M34" s="92">
        <f t="shared" si="2"/>
        <v>175.2</v>
      </c>
    </row>
    <row r="35" spans="1:13" ht="16.5">
      <c r="A35" s="252" t="s">
        <v>64</v>
      </c>
      <c r="B35" s="253"/>
      <c r="C35" s="253"/>
      <c r="D35" s="253"/>
      <c r="E35" s="253"/>
      <c r="F35" s="253"/>
      <c r="G35" s="253"/>
      <c r="H35" s="15" t="s">
        <v>55</v>
      </c>
      <c r="I35" s="91">
        <v>3.7</v>
      </c>
      <c r="J35" s="98">
        <f t="shared" si="0"/>
        <v>4.44</v>
      </c>
      <c r="K35" s="101" t="s">
        <v>79</v>
      </c>
      <c r="L35" s="91">
        <f t="shared" si="1"/>
        <v>185</v>
      </c>
      <c r="M35" s="92">
        <f t="shared" si="2"/>
        <v>222.00000000000003</v>
      </c>
    </row>
    <row r="36" spans="1:13" ht="16.5">
      <c r="A36" s="252" t="s">
        <v>65</v>
      </c>
      <c r="B36" s="253"/>
      <c r="C36" s="253"/>
      <c r="D36" s="253"/>
      <c r="E36" s="253"/>
      <c r="F36" s="253"/>
      <c r="G36" s="253"/>
      <c r="H36" s="15" t="s">
        <v>55</v>
      </c>
      <c r="I36" s="91">
        <v>4.69</v>
      </c>
      <c r="J36" s="98">
        <f t="shared" si="0"/>
        <v>5.628</v>
      </c>
      <c r="K36" s="101" t="s">
        <v>79</v>
      </c>
      <c r="L36" s="91">
        <f t="shared" si="1"/>
        <v>234.50000000000003</v>
      </c>
      <c r="M36" s="92">
        <f t="shared" si="2"/>
        <v>281.4</v>
      </c>
    </row>
    <row r="37" spans="1:13" ht="16.5">
      <c r="A37" s="252" t="s">
        <v>66</v>
      </c>
      <c r="B37" s="253"/>
      <c r="C37" s="253"/>
      <c r="D37" s="253"/>
      <c r="E37" s="253"/>
      <c r="F37" s="253"/>
      <c r="G37" s="253"/>
      <c r="H37" s="15" t="s">
        <v>55</v>
      </c>
      <c r="I37" s="91">
        <v>5.99</v>
      </c>
      <c r="J37" s="98">
        <f t="shared" si="0"/>
        <v>7.188</v>
      </c>
      <c r="K37" s="101" t="s">
        <v>79</v>
      </c>
      <c r="L37" s="91">
        <f t="shared" si="1"/>
        <v>299.5</v>
      </c>
      <c r="M37" s="92">
        <f t="shared" si="2"/>
        <v>359.4</v>
      </c>
    </row>
    <row r="38" spans="1:13" ht="18.75">
      <c r="A38" s="254" t="s">
        <v>246</v>
      </c>
      <c r="B38" s="255"/>
      <c r="C38" s="255"/>
      <c r="D38" s="255"/>
      <c r="E38" s="255"/>
      <c r="F38" s="255"/>
      <c r="G38" s="255"/>
      <c r="H38" s="255"/>
      <c r="I38" s="255"/>
      <c r="J38" s="255"/>
      <c r="K38" s="255"/>
      <c r="L38" s="255"/>
      <c r="M38" s="255"/>
    </row>
    <row r="39" spans="1:13" ht="16.5">
      <c r="A39" s="249" t="s">
        <v>232</v>
      </c>
      <c r="B39" s="250"/>
      <c r="C39" s="250"/>
      <c r="D39" s="250"/>
      <c r="E39" s="250"/>
      <c r="F39" s="250"/>
      <c r="G39" s="251"/>
      <c r="H39" s="2" t="s">
        <v>6</v>
      </c>
      <c r="I39" s="91">
        <v>0.38</v>
      </c>
      <c r="J39" s="92">
        <f aca="true" t="shared" si="3" ref="J39:J63">I39*1.2</f>
        <v>0.45599999999999996</v>
      </c>
      <c r="K39" s="73" t="s">
        <v>79</v>
      </c>
      <c r="L39" s="91">
        <f aca="true" t="shared" si="4" ref="L39:L63">I39*50</f>
        <v>19</v>
      </c>
      <c r="M39" s="92">
        <f aca="true" t="shared" si="5" ref="M39:M63">J39*50</f>
        <v>22.799999999999997</v>
      </c>
    </row>
    <row r="40" spans="1:13" ht="16.5">
      <c r="A40" s="249" t="s">
        <v>233</v>
      </c>
      <c r="B40" s="250"/>
      <c r="C40" s="250"/>
      <c r="D40" s="250"/>
      <c r="E40" s="250"/>
      <c r="F40" s="250"/>
      <c r="G40" s="251"/>
      <c r="H40" s="2" t="s">
        <v>6</v>
      </c>
      <c r="I40" s="91">
        <v>0.4</v>
      </c>
      <c r="J40" s="92">
        <f t="shared" si="3"/>
        <v>0.48</v>
      </c>
      <c r="K40" s="73" t="s">
        <v>79</v>
      </c>
      <c r="L40" s="91">
        <f t="shared" si="4"/>
        <v>20</v>
      </c>
      <c r="M40" s="92">
        <f t="shared" si="5"/>
        <v>24</v>
      </c>
    </row>
    <row r="41" spans="1:13" ht="16.5">
      <c r="A41" s="249" t="s">
        <v>230</v>
      </c>
      <c r="B41" s="250"/>
      <c r="C41" s="250"/>
      <c r="D41" s="250"/>
      <c r="E41" s="250"/>
      <c r="F41" s="250"/>
      <c r="G41" s="251"/>
      <c r="H41" s="2" t="s">
        <v>6</v>
      </c>
      <c r="I41" s="91">
        <v>0.47</v>
      </c>
      <c r="J41" s="92">
        <f t="shared" si="3"/>
        <v>0.564</v>
      </c>
      <c r="K41" s="73" t="s">
        <v>79</v>
      </c>
      <c r="L41" s="91">
        <f t="shared" si="4"/>
        <v>23.5</v>
      </c>
      <c r="M41" s="92">
        <f t="shared" si="5"/>
        <v>28.199999999999996</v>
      </c>
    </row>
    <row r="42" spans="1:13" ht="16.5">
      <c r="A42" s="249" t="s">
        <v>234</v>
      </c>
      <c r="B42" s="250"/>
      <c r="C42" s="250"/>
      <c r="D42" s="250"/>
      <c r="E42" s="250"/>
      <c r="F42" s="250"/>
      <c r="G42" s="251"/>
      <c r="H42" s="2" t="s">
        <v>6</v>
      </c>
      <c r="I42" s="91">
        <v>0.77</v>
      </c>
      <c r="J42" s="92">
        <f t="shared" si="3"/>
        <v>0.9239999999999999</v>
      </c>
      <c r="K42" s="73" t="s">
        <v>79</v>
      </c>
      <c r="L42" s="91">
        <f t="shared" si="4"/>
        <v>38.5</v>
      </c>
      <c r="M42" s="92">
        <f t="shared" si="5"/>
        <v>46.199999999999996</v>
      </c>
    </row>
    <row r="43" spans="1:13" ht="16.5">
      <c r="A43" s="249" t="s">
        <v>235</v>
      </c>
      <c r="B43" s="250"/>
      <c r="C43" s="250"/>
      <c r="D43" s="250"/>
      <c r="E43" s="250"/>
      <c r="F43" s="250"/>
      <c r="G43" s="251"/>
      <c r="H43" s="2" t="s">
        <v>6</v>
      </c>
      <c r="I43" s="91">
        <v>0.97</v>
      </c>
      <c r="J43" s="92">
        <f t="shared" si="3"/>
        <v>1.164</v>
      </c>
      <c r="K43" s="73" t="s">
        <v>79</v>
      </c>
      <c r="L43" s="91">
        <f t="shared" si="4"/>
        <v>48.5</v>
      </c>
      <c r="M43" s="92">
        <f t="shared" si="5"/>
        <v>58.199999999999996</v>
      </c>
    </row>
    <row r="44" spans="1:13" ht="16.5">
      <c r="A44" s="249" t="s">
        <v>236</v>
      </c>
      <c r="B44" s="250"/>
      <c r="C44" s="250"/>
      <c r="D44" s="250"/>
      <c r="E44" s="250"/>
      <c r="F44" s="250"/>
      <c r="G44" s="251"/>
      <c r="H44" s="2" t="s">
        <v>6</v>
      </c>
      <c r="I44" s="91">
        <v>0.59</v>
      </c>
      <c r="J44" s="92">
        <f t="shared" si="3"/>
        <v>0.708</v>
      </c>
      <c r="K44" s="73" t="s">
        <v>79</v>
      </c>
      <c r="L44" s="91">
        <f t="shared" si="4"/>
        <v>29.5</v>
      </c>
      <c r="M44" s="92">
        <f t="shared" si="5"/>
        <v>35.4</v>
      </c>
    </row>
    <row r="45" spans="1:13" ht="16.5">
      <c r="A45" s="249" t="s">
        <v>242</v>
      </c>
      <c r="B45" s="250"/>
      <c r="C45" s="250"/>
      <c r="D45" s="250"/>
      <c r="E45" s="250"/>
      <c r="F45" s="250"/>
      <c r="G45" s="251"/>
      <c r="H45" s="2" t="s">
        <v>6</v>
      </c>
      <c r="I45" s="91">
        <v>0.64</v>
      </c>
      <c r="J45" s="92">
        <f t="shared" si="3"/>
        <v>0.768</v>
      </c>
      <c r="K45" s="73" t="s">
        <v>79</v>
      </c>
      <c r="L45" s="91">
        <f t="shared" si="4"/>
        <v>32</v>
      </c>
      <c r="M45" s="92">
        <f t="shared" si="5"/>
        <v>38.4</v>
      </c>
    </row>
    <row r="46" spans="1:13" ht="16.5">
      <c r="A46" s="249" t="s">
        <v>237</v>
      </c>
      <c r="B46" s="250"/>
      <c r="C46" s="250"/>
      <c r="D46" s="250"/>
      <c r="E46" s="250"/>
      <c r="F46" s="250"/>
      <c r="G46" s="251"/>
      <c r="H46" s="2" t="s">
        <v>6</v>
      </c>
      <c r="I46" s="91">
        <v>0.66</v>
      </c>
      <c r="J46" s="92">
        <f t="shared" si="3"/>
        <v>0.792</v>
      </c>
      <c r="K46" s="73" t="s">
        <v>79</v>
      </c>
      <c r="L46" s="91">
        <f t="shared" si="4"/>
        <v>33</v>
      </c>
      <c r="M46" s="92">
        <f t="shared" si="5"/>
        <v>39.6</v>
      </c>
    </row>
    <row r="47" spans="1:13" ht="16.5">
      <c r="A47" s="249" t="s">
        <v>238</v>
      </c>
      <c r="B47" s="250"/>
      <c r="C47" s="250"/>
      <c r="D47" s="250"/>
      <c r="E47" s="250"/>
      <c r="F47" s="250"/>
      <c r="G47" s="251"/>
      <c r="H47" s="2" t="s">
        <v>6</v>
      </c>
      <c r="I47" s="91">
        <v>1.12</v>
      </c>
      <c r="J47" s="92">
        <f t="shared" si="3"/>
        <v>1.344</v>
      </c>
      <c r="K47" s="73" t="s">
        <v>79</v>
      </c>
      <c r="L47" s="91">
        <f t="shared" si="4"/>
        <v>56.00000000000001</v>
      </c>
      <c r="M47" s="92">
        <f t="shared" si="5"/>
        <v>67.2</v>
      </c>
    </row>
    <row r="48" spans="1:13" ht="16.5">
      <c r="A48" s="249" t="s">
        <v>239</v>
      </c>
      <c r="B48" s="250"/>
      <c r="C48" s="250"/>
      <c r="D48" s="250"/>
      <c r="E48" s="250"/>
      <c r="F48" s="250"/>
      <c r="G48" s="251"/>
      <c r="H48" s="2" t="s">
        <v>6</v>
      </c>
      <c r="I48" s="91">
        <v>1.3</v>
      </c>
      <c r="J48" s="92">
        <f t="shared" si="3"/>
        <v>1.56</v>
      </c>
      <c r="K48" s="73" t="s">
        <v>79</v>
      </c>
      <c r="L48" s="91">
        <f t="shared" si="4"/>
        <v>65</v>
      </c>
      <c r="M48" s="92">
        <f t="shared" si="5"/>
        <v>78</v>
      </c>
    </row>
    <row r="49" spans="1:13" ht="16.5">
      <c r="A49" s="249" t="s">
        <v>240</v>
      </c>
      <c r="B49" s="250"/>
      <c r="C49" s="250"/>
      <c r="D49" s="250"/>
      <c r="E49" s="250"/>
      <c r="F49" s="250"/>
      <c r="G49" s="251"/>
      <c r="H49" s="2" t="s">
        <v>6</v>
      </c>
      <c r="I49" s="91">
        <v>1.86</v>
      </c>
      <c r="J49" s="92">
        <f t="shared" si="3"/>
        <v>2.232</v>
      </c>
      <c r="K49" s="73" t="s">
        <v>79</v>
      </c>
      <c r="L49" s="91">
        <f t="shared" si="4"/>
        <v>93</v>
      </c>
      <c r="M49" s="92">
        <f t="shared" si="5"/>
        <v>111.60000000000001</v>
      </c>
    </row>
    <row r="50" spans="1:13" ht="16.5">
      <c r="A50" s="249" t="s">
        <v>231</v>
      </c>
      <c r="B50" s="250"/>
      <c r="C50" s="250"/>
      <c r="D50" s="250"/>
      <c r="E50" s="250"/>
      <c r="F50" s="250"/>
      <c r="G50" s="251"/>
      <c r="H50" s="2" t="s">
        <v>6</v>
      </c>
      <c r="I50" s="91">
        <v>0.77</v>
      </c>
      <c r="J50" s="92">
        <f t="shared" si="3"/>
        <v>0.9239999999999999</v>
      </c>
      <c r="K50" s="73" t="s">
        <v>79</v>
      </c>
      <c r="L50" s="91">
        <f t="shared" si="4"/>
        <v>38.5</v>
      </c>
      <c r="M50" s="92">
        <f t="shared" si="5"/>
        <v>46.199999999999996</v>
      </c>
    </row>
    <row r="51" spans="1:13" ht="16.5">
      <c r="A51" s="249" t="s">
        <v>241</v>
      </c>
      <c r="B51" s="250"/>
      <c r="C51" s="250"/>
      <c r="D51" s="250"/>
      <c r="E51" s="250"/>
      <c r="F51" s="250"/>
      <c r="G51" s="251"/>
      <c r="H51" s="2" t="s">
        <v>6</v>
      </c>
      <c r="I51" s="91">
        <v>0.16</v>
      </c>
      <c r="J51" s="92">
        <f t="shared" si="3"/>
        <v>0.192</v>
      </c>
      <c r="K51" s="73" t="s">
        <v>79</v>
      </c>
      <c r="L51" s="91">
        <f t="shared" si="4"/>
        <v>8</v>
      </c>
      <c r="M51" s="92">
        <f t="shared" si="5"/>
        <v>9.6</v>
      </c>
    </row>
    <row r="52" spans="1:13" ht="16.5">
      <c r="A52" s="249" t="s">
        <v>69</v>
      </c>
      <c r="B52" s="250"/>
      <c r="C52" s="250"/>
      <c r="D52" s="250"/>
      <c r="E52" s="250"/>
      <c r="F52" s="250"/>
      <c r="G52" s="251"/>
      <c r="H52" s="2" t="s">
        <v>6</v>
      </c>
      <c r="I52" s="91">
        <v>0.17</v>
      </c>
      <c r="J52" s="92">
        <f t="shared" si="3"/>
        <v>0.20400000000000001</v>
      </c>
      <c r="K52" s="73" t="s">
        <v>79</v>
      </c>
      <c r="L52" s="91">
        <f t="shared" si="4"/>
        <v>8.5</v>
      </c>
      <c r="M52" s="92">
        <f t="shared" si="5"/>
        <v>10.200000000000001</v>
      </c>
    </row>
    <row r="53" spans="1:13" ht="16.5">
      <c r="A53" s="249" t="s">
        <v>67</v>
      </c>
      <c r="B53" s="250"/>
      <c r="C53" s="250"/>
      <c r="D53" s="250"/>
      <c r="E53" s="250"/>
      <c r="F53" s="250"/>
      <c r="G53" s="251"/>
      <c r="H53" s="2" t="s">
        <v>6</v>
      </c>
      <c r="I53" s="91">
        <v>0.18</v>
      </c>
      <c r="J53" s="92">
        <f t="shared" si="3"/>
        <v>0.216</v>
      </c>
      <c r="K53" s="73" t="s">
        <v>79</v>
      </c>
      <c r="L53" s="91">
        <f t="shared" si="4"/>
        <v>9</v>
      </c>
      <c r="M53" s="92">
        <f t="shared" si="5"/>
        <v>10.8</v>
      </c>
    </row>
    <row r="54" spans="1:13" ht="16.5">
      <c r="A54" s="249" t="s">
        <v>71</v>
      </c>
      <c r="B54" s="250"/>
      <c r="C54" s="250"/>
      <c r="D54" s="250"/>
      <c r="E54" s="250"/>
      <c r="F54" s="250"/>
      <c r="G54" s="251"/>
      <c r="H54" s="2" t="s">
        <v>6</v>
      </c>
      <c r="I54" s="91">
        <v>0.35</v>
      </c>
      <c r="J54" s="92">
        <f t="shared" si="3"/>
        <v>0.42</v>
      </c>
      <c r="K54" s="73" t="s">
        <v>79</v>
      </c>
      <c r="L54" s="91">
        <f t="shared" si="4"/>
        <v>17.5</v>
      </c>
      <c r="M54" s="92">
        <f t="shared" si="5"/>
        <v>21</v>
      </c>
    </row>
    <row r="55" spans="1:13" ht="16.5">
      <c r="A55" s="249" t="s">
        <v>72</v>
      </c>
      <c r="B55" s="250"/>
      <c r="C55" s="250"/>
      <c r="D55" s="250"/>
      <c r="E55" s="250"/>
      <c r="F55" s="250"/>
      <c r="G55" s="251"/>
      <c r="H55" s="2" t="s">
        <v>6</v>
      </c>
      <c r="I55" s="91">
        <v>0.27</v>
      </c>
      <c r="J55" s="92">
        <f t="shared" si="3"/>
        <v>0.324</v>
      </c>
      <c r="K55" s="73" t="s">
        <v>79</v>
      </c>
      <c r="L55" s="91">
        <f t="shared" si="4"/>
        <v>13.5</v>
      </c>
      <c r="M55" s="92">
        <f t="shared" si="5"/>
        <v>16.2</v>
      </c>
    </row>
    <row r="56" spans="1:13" ht="16.5">
      <c r="A56" s="249" t="s">
        <v>73</v>
      </c>
      <c r="B56" s="250"/>
      <c r="C56" s="250"/>
      <c r="D56" s="250"/>
      <c r="E56" s="250"/>
      <c r="F56" s="250"/>
      <c r="G56" s="251"/>
      <c r="H56" s="2" t="s">
        <v>6</v>
      </c>
      <c r="I56" s="91">
        <v>0.29</v>
      </c>
      <c r="J56" s="92">
        <f t="shared" si="3"/>
        <v>0.348</v>
      </c>
      <c r="K56" s="73" t="s">
        <v>79</v>
      </c>
      <c r="L56" s="91">
        <f t="shared" si="4"/>
        <v>14.499999999999998</v>
      </c>
      <c r="M56" s="92">
        <f t="shared" si="5"/>
        <v>17.4</v>
      </c>
    </row>
    <row r="57" spans="1:13" ht="16.5">
      <c r="A57" s="249" t="s">
        <v>70</v>
      </c>
      <c r="B57" s="250"/>
      <c r="C57" s="250"/>
      <c r="D57" s="250"/>
      <c r="E57" s="250"/>
      <c r="F57" s="250"/>
      <c r="G57" s="251"/>
      <c r="H57" s="2" t="s">
        <v>6</v>
      </c>
      <c r="I57" s="91">
        <v>0.32</v>
      </c>
      <c r="J57" s="92">
        <f t="shared" si="3"/>
        <v>0.384</v>
      </c>
      <c r="K57" s="73" t="s">
        <v>79</v>
      </c>
      <c r="L57" s="91">
        <f t="shared" si="4"/>
        <v>16</v>
      </c>
      <c r="M57" s="92">
        <f t="shared" si="5"/>
        <v>19.2</v>
      </c>
    </row>
    <row r="58" spans="1:13" ht="16.5">
      <c r="A58" s="249" t="s">
        <v>74</v>
      </c>
      <c r="B58" s="250"/>
      <c r="C58" s="250"/>
      <c r="D58" s="250"/>
      <c r="E58" s="250"/>
      <c r="F58" s="250"/>
      <c r="G58" s="251"/>
      <c r="H58" s="2" t="s">
        <v>6</v>
      </c>
      <c r="I58" s="91">
        <v>0.4</v>
      </c>
      <c r="J58" s="92">
        <f t="shared" si="3"/>
        <v>0.48</v>
      </c>
      <c r="K58" s="73" t="s">
        <v>79</v>
      </c>
      <c r="L58" s="91">
        <f t="shared" si="4"/>
        <v>20</v>
      </c>
      <c r="M58" s="92">
        <f t="shared" si="5"/>
        <v>24</v>
      </c>
    </row>
    <row r="59" spans="1:13" ht="16.5">
      <c r="A59" s="249" t="s">
        <v>75</v>
      </c>
      <c r="B59" s="250"/>
      <c r="C59" s="250"/>
      <c r="D59" s="250"/>
      <c r="E59" s="250"/>
      <c r="F59" s="250"/>
      <c r="G59" s="251"/>
      <c r="H59" s="2" t="s">
        <v>6</v>
      </c>
      <c r="I59" s="91">
        <v>0.59</v>
      </c>
      <c r="J59" s="92">
        <f t="shared" si="3"/>
        <v>0.708</v>
      </c>
      <c r="K59" s="73" t="s">
        <v>79</v>
      </c>
      <c r="L59" s="91">
        <f t="shared" si="4"/>
        <v>29.5</v>
      </c>
      <c r="M59" s="92">
        <f t="shared" si="5"/>
        <v>35.4</v>
      </c>
    </row>
    <row r="60" spans="1:13" ht="16.5">
      <c r="A60" s="249" t="s">
        <v>76</v>
      </c>
      <c r="B60" s="250"/>
      <c r="C60" s="250"/>
      <c r="D60" s="250"/>
      <c r="E60" s="250"/>
      <c r="F60" s="250"/>
      <c r="G60" s="251"/>
      <c r="H60" s="2" t="s">
        <v>6</v>
      </c>
      <c r="I60" s="91">
        <v>0.84</v>
      </c>
      <c r="J60" s="92">
        <f t="shared" si="3"/>
        <v>1.008</v>
      </c>
      <c r="K60" s="73" t="s">
        <v>79</v>
      </c>
      <c r="L60" s="91">
        <f t="shared" si="4"/>
        <v>42</v>
      </c>
      <c r="M60" s="92">
        <f t="shared" si="5"/>
        <v>50.4</v>
      </c>
    </row>
    <row r="61" spans="1:13" ht="16.5">
      <c r="A61" s="249" t="s">
        <v>68</v>
      </c>
      <c r="B61" s="250"/>
      <c r="C61" s="250"/>
      <c r="D61" s="250"/>
      <c r="E61" s="250"/>
      <c r="F61" s="250"/>
      <c r="G61" s="251"/>
      <c r="H61" s="2" t="s">
        <v>6</v>
      </c>
      <c r="I61" s="91">
        <v>0.36</v>
      </c>
      <c r="J61" s="92">
        <f t="shared" si="3"/>
        <v>0.432</v>
      </c>
      <c r="K61" s="73" t="s">
        <v>79</v>
      </c>
      <c r="L61" s="91">
        <f t="shared" si="4"/>
        <v>18</v>
      </c>
      <c r="M61" s="92">
        <f t="shared" si="5"/>
        <v>21.6</v>
      </c>
    </row>
    <row r="62" spans="1:13" ht="16.5">
      <c r="A62" s="249" t="s">
        <v>77</v>
      </c>
      <c r="B62" s="250"/>
      <c r="C62" s="250"/>
      <c r="D62" s="250"/>
      <c r="E62" s="250"/>
      <c r="F62" s="250"/>
      <c r="G62" s="251"/>
      <c r="H62" s="2" t="s">
        <v>6</v>
      </c>
      <c r="I62" s="91">
        <v>0.54</v>
      </c>
      <c r="J62" s="92">
        <f t="shared" si="3"/>
        <v>0.648</v>
      </c>
      <c r="K62" s="73" t="s">
        <v>79</v>
      </c>
      <c r="L62" s="91">
        <f t="shared" si="4"/>
        <v>27</v>
      </c>
      <c r="M62" s="92">
        <f t="shared" si="5"/>
        <v>32.4</v>
      </c>
    </row>
    <row r="63" spans="1:13" ht="16.5">
      <c r="A63" s="249" t="s">
        <v>78</v>
      </c>
      <c r="B63" s="250"/>
      <c r="C63" s="250"/>
      <c r="D63" s="250"/>
      <c r="E63" s="250"/>
      <c r="F63" s="250"/>
      <c r="G63" s="251"/>
      <c r="H63" s="2" t="s">
        <v>6</v>
      </c>
      <c r="I63" s="91">
        <v>0.74</v>
      </c>
      <c r="J63" s="92">
        <f t="shared" si="3"/>
        <v>0.888</v>
      </c>
      <c r="K63" s="73" t="s">
        <v>79</v>
      </c>
      <c r="L63" s="91">
        <f t="shared" si="4"/>
        <v>37</v>
      </c>
      <c r="M63" s="92">
        <f t="shared" si="5"/>
        <v>44.4</v>
      </c>
    </row>
  </sheetData>
  <sheetProtection/>
  <mergeCells count="63">
    <mergeCell ref="A4:G4"/>
    <mergeCell ref="A5:G5"/>
    <mergeCell ref="A6:G6"/>
    <mergeCell ref="A1:M1"/>
    <mergeCell ref="A3:G3"/>
    <mergeCell ref="A7:G7"/>
    <mergeCell ref="A2:G2"/>
    <mergeCell ref="A8:G8"/>
    <mergeCell ref="A9:G9"/>
    <mergeCell ref="A10:G10"/>
    <mergeCell ref="A12:G12"/>
    <mergeCell ref="A13:G13"/>
    <mergeCell ref="A47:G47"/>
    <mergeCell ref="A15:G15"/>
    <mergeCell ref="A14:G14"/>
    <mergeCell ref="A11:M11"/>
    <mergeCell ref="A19:G19"/>
    <mergeCell ref="A45:G45"/>
    <mergeCell ref="A16:G16"/>
    <mergeCell ref="A17:G17"/>
    <mergeCell ref="A18:G18"/>
    <mergeCell ref="A26:G26"/>
    <mergeCell ref="A46:G46"/>
    <mergeCell ref="A20:G20"/>
    <mergeCell ref="A21:G21"/>
    <mergeCell ref="A39:G39"/>
    <mergeCell ref="A22:G22"/>
    <mergeCell ref="A62:G62"/>
    <mergeCell ref="A63:G63"/>
    <mergeCell ref="A27:G27"/>
    <mergeCell ref="A55:G55"/>
    <mergeCell ref="A56:G56"/>
    <mergeCell ref="A42:G42"/>
    <mergeCell ref="A52:G52"/>
    <mergeCell ref="A61:G61"/>
    <mergeCell ref="A33:G33"/>
    <mergeCell ref="A44:G44"/>
    <mergeCell ref="A23:G23"/>
    <mergeCell ref="A24:G24"/>
    <mergeCell ref="A25:G25"/>
    <mergeCell ref="A28:G28"/>
    <mergeCell ref="A29:G29"/>
    <mergeCell ref="A30:G30"/>
    <mergeCell ref="A31:G31"/>
    <mergeCell ref="A32:G32"/>
    <mergeCell ref="A43:G43"/>
    <mergeCell ref="A40:G40"/>
    <mergeCell ref="A41:G41"/>
    <mergeCell ref="A53:G53"/>
    <mergeCell ref="A48:G48"/>
    <mergeCell ref="A49:G49"/>
    <mergeCell ref="A50:G50"/>
    <mergeCell ref="A51:G51"/>
    <mergeCell ref="A60:G60"/>
    <mergeCell ref="A54:G54"/>
    <mergeCell ref="A57:G57"/>
    <mergeCell ref="A58:G58"/>
    <mergeCell ref="A59:G59"/>
    <mergeCell ref="A34:G34"/>
    <mergeCell ref="A35:G35"/>
    <mergeCell ref="A36:G36"/>
    <mergeCell ref="A37:G37"/>
    <mergeCell ref="A38:M38"/>
  </mergeCells>
  <printOptions/>
  <pageMargins left="0.1968503937007874" right="0.1968503937007874" top="0.15748031496062992" bottom="0.15748031496062992" header="0.31496062992125984" footer="0.31496062992125984"/>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50"/>
  <sheetViews>
    <sheetView zoomScalePageLayoutView="0" workbookViewId="0" topLeftCell="A43">
      <selection activeCell="J5" sqref="J5"/>
    </sheetView>
  </sheetViews>
  <sheetFormatPr defaultColWidth="9.140625" defaultRowHeight="15"/>
  <cols>
    <col min="11" max="11" width="14.7109375" style="0" bestFit="1" customWidth="1"/>
  </cols>
  <sheetData>
    <row r="1" spans="1:13" ht="15.75">
      <c r="A1" s="272" t="s">
        <v>7</v>
      </c>
      <c r="B1" s="273"/>
      <c r="C1" s="273"/>
      <c r="D1" s="273"/>
      <c r="E1" s="273"/>
      <c r="F1" s="273"/>
      <c r="G1" s="273"/>
      <c r="H1" s="273"/>
      <c r="I1" s="273"/>
      <c r="J1" s="273"/>
      <c r="K1" s="273"/>
      <c r="L1" s="273"/>
      <c r="M1" s="273"/>
    </row>
    <row r="2" spans="1:13" ht="15.75">
      <c r="A2" s="181" t="s">
        <v>328</v>
      </c>
      <c r="B2" s="182"/>
      <c r="C2" s="182"/>
      <c r="D2" s="182"/>
      <c r="E2" s="182"/>
      <c r="F2" s="182"/>
      <c r="G2" s="183"/>
      <c r="H2" s="1" t="s">
        <v>6</v>
      </c>
      <c r="I2" s="23">
        <v>0.67</v>
      </c>
      <c r="J2" s="27">
        <f aca="true" t="shared" si="0" ref="J2:J16">I2*1.2</f>
        <v>0.804</v>
      </c>
      <c r="K2" s="28" t="s">
        <v>30</v>
      </c>
      <c r="L2" s="23">
        <f>I2*120</f>
        <v>80.4</v>
      </c>
      <c r="M2" s="27">
        <f>J2*120</f>
        <v>96.48</v>
      </c>
    </row>
    <row r="3" spans="1:13" ht="15.75">
      <c r="A3" s="181" t="s">
        <v>329</v>
      </c>
      <c r="B3" s="182"/>
      <c r="C3" s="182"/>
      <c r="D3" s="182"/>
      <c r="E3" s="182"/>
      <c r="F3" s="182"/>
      <c r="G3" s="183"/>
      <c r="H3" s="2" t="s">
        <v>6</v>
      </c>
      <c r="I3" s="24">
        <v>0.75</v>
      </c>
      <c r="J3" s="27">
        <f t="shared" si="0"/>
        <v>0.8999999999999999</v>
      </c>
      <c r="K3" s="29" t="s">
        <v>31</v>
      </c>
      <c r="L3" s="24">
        <f>I3*80</f>
        <v>60</v>
      </c>
      <c r="M3" s="30">
        <f>J3*80</f>
        <v>72</v>
      </c>
    </row>
    <row r="4" spans="1:13" ht="15.75">
      <c r="A4" s="181" t="s">
        <v>27</v>
      </c>
      <c r="B4" s="182"/>
      <c r="C4" s="182"/>
      <c r="D4" s="182"/>
      <c r="E4" s="182"/>
      <c r="F4" s="182"/>
      <c r="G4" s="183"/>
      <c r="H4" s="3" t="s">
        <v>6</v>
      </c>
      <c r="I4" s="25">
        <v>0.42</v>
      </c>
      <c r="J4" s="27">
        <f t="shared" si="0"/>
        <v>0.504</v>
      </c>
      <c r="K4" s="31" t="s">
        <v>32</v>
      </c>
      <c r="L4" s="25">
        <f>I4*180</f>
        <v>75.6</v>
      </c>
      <c r="M4" s="32">
        <f>J4*180</f>
        <v>90.72</v>
      </c>
    </row>
    <row r="5" spans="1:13" ht="15.75">
      <c r="A5" s="181" t="s">
        <v>28</v>
      </c>
      <c r="B5" s="182"/>
      <c r="C5" s="182"/>
      <c r="D5" s="182"/>
      <c r="E5" s="182"/>
      <c r="F5" s="182"/>
      <c r="G5" s="183"/>
      <c r="H5" s="2" t="s">
        <v>6</v>
      </c>
      <c r="I5" s="24">
        <v>0.6</v>
      </c>
      <c r="J5" s="27">
        <f t="shared" si="0"/>
        <v>0.72</v>
      </c>
      <c r="K5" s="29" t="s">
        <v>33</v>
      </c>
      <c r="L5" s="24">
        <f>I5*120</f>
        <v>72</v>
      </c>
      <c r="M5" s="30">
        <f>J5*120</f>
        <v>86.39999999999999</v>
      </c>
    </row>
    <row r="6" spans="1:13" ht="15.75">
      <c r="A6" s="181" t="s">
        <v>29</v>
      </c>
      <c r="B6" s="182"/>
      <c r="C6" s="182"/>
      <c r="D6" s="182"/>
      <c r="E6" s="182"/>
      <c r="F6" s="182"/>
      <c r="G6" s="183"/>
      <c r="H6" s="3" t="s">
        <v>6</v>
      </c>
      <c r="I6" s="25">
        <v>0.69</v>
      </c>
      <c r="J6" s="27">
        <f t="shared" si="0"/>
        <v>0.828</v>
      </c>
      <c r="K6" s="31" t="s">
        <v>34</v>
      </c>
      <c r="L6" s="25">
        <f>I6*125</f>
        <v>86.25</v>
      </c>
      <c r="M6" s="32">
        <f>J6*125</f>
        <v>103.5</v>
      </c>
    </row>
    <row r="7" spans="1:13" ht="15.75">
      <c r="A7" s="181" t="s">
        <v>334</v>
      </c>
      <c r="B7" s="182"/>
      <c r="C7" s="182"/>
      <c r="D7" s="182"/>
      <c r="E7" s="182"/>
      <c r="F7" s="182"/>
      <c r="G7" s="183"/>
      <c r="H7" s="2" t="s">
        <v>6</v>
      </c>
      <c r="I7" s="24">
        <v>0.43</v>
      </c>
      <c r="J7" s="27">
        <f t="shared" si="0"/>
        <v>0.516</v>
      </c>
      <c r="K7" s="29" t="s">
        <v>425</v>
      </c>
      <c r="L7" s="24">
        <f>I7*160</f>
        <v>68.8</v>
      </c>
      <c r="M7" s="30">
        <f>J7*160</f>
        <v>82.56</v>
      </c>
    </row>
    <row r="8" spans="1:13" ht="15.75">
      <c r="A8" s="181" t="s">
        <v>335</v>
      </c>
      <c r="B8" s="182"/>
      <c r="C8" s="182"/>
      <c r="D8" s="182"/>
      <c r="E8" s="182"/>
      <c r="F8" s="182"/>
      <c r="G8" s="183"/>
      <c r="H8" s="3" t="s">
        <v>6</v>
      </c>
      <c r="I8" s="25">
        <v>0.76</v>
      </c>
      <c r="J8" s="27">
        <f t="shared" si="0"/>
        <v>0.9119999999999999</v>
      </c>
      <c r="K8" s="31" t="s">
        <v>426</v>
      </c>
      <c r="L8" s="25">
        <f>I8*80</f>
        <v>60.8</v>
      </c>
      <c r="M8" s="32">
        <f>J8*80</f>
        <v>72.96</v>
      </c>
    </row>
    <row r="9" spans="1:13" ht="15.75">
      <c r="A9" s="181" t="s">
        <v>336</v>
      </c>
      <c r="B9" s="182"/>
      <c r="C9" s="182"/>
      <c r="D9" s="182"/>
      <c r="E9" s="182"/>
      <c r="F9" s="182"/>
      <c r="G9" s="183"/>
      <c r="H9" s="2" t="s">
        <v>6</v>
      </c>
      <c r="I9" s="24">
        <v>1.75</v>
      </c>
      <c r="J9" s="27">
        <f t="shared" si="0"/>
        <v>2.1</v>
      </c>
      <c r="K9" s="29" t="s">
        <v>35</v>
      </c>
      <c r="L9" s="24">
        <f>I9*24</f>
        <v>42</v>
      </c>
      <c r="M9" s="30">
        <f>J9*24</f>
        <v>50.400000000000006</v>
      </c>
    </row>
    <row r="10" spans="1:13" ht="15.75">
      <c r="A10" s="181" t="s">
        <v>330</v>
      </c>
      <c r="B10" s="182"/>
      <c r="C10" s="182"/>
      <c r="D10" s="182"/>
      <c r="E10" s="182"/>
      <c r="F10" s="182"/>
      <c r="G10" s="183"/>
      <c r="H10" s="3" t="s">
        <v>6</v>
      </c>
      <c r="I10" s="25">
        <v>0.43</v>
      </c>
      <c r="J10" s="27">
        <f t="shared" si="0"/>
        <v>0.516</v>
      </c>
      <c r="K10" s="31" t="s">
        <v>427</v>
      </c>
      <c r="L10" s="25">
        <f>I10*200</f>
        <v>86</v>
      </c>
      <c r="M10" s="32">
        <f>J10*200</f>
        <v>103.2</v>
      </c>
    </row>
    <row r="11" spans="1:13" ht="15.75">
      <c r="A11" s="181" t="s">
        <v>331</v>
      </c>
      <c r="B11" s="182"/>
      <c r="C11" s="182"/>
      <c r="D11" s="182"/>
      <c r="E11" s="182"/>
      <c r="F11" s="182"/>
      <c r="G11" s="183"/>
      <c r="H11" s="2" t="s">
        <v>6</v>
      </c>
      <c r="I11" s="24">
        <v>0.91</v>
      </c>
      <c r="J11" s="27">
        <f t="shared" si="0"/>
        <v>1.092</v>
      </c>
      <c r="K11" s="29" t="s">
        <v>31</v>
      </c>
      <c r="L11" s="24">
        <f>I11*80</f>
        <v>72.8</v>
      </c>
      <c r="M11" s="30">
        <f>J11*80</f>
        <v>87.36000000000001</v>
      </c>
    </row>
    <row r="12" spans="1:13" ht="15.75">
      <c r="A12" s="181" t="s">
        <v>332</v>
      </c>
      <c r="B12" s="182"/>
      <c r="C12" s="182"/>
      <c r="D12" s="182"/>
      <c r="E12" s="182"/>
      <c r="F12" s="182"/>
      <c r="G12" s="183"/>
      <c r="H12" s="3" t="s">
        <v>6</v>
      </c>
      <c r="I12" s="25">
        <v>0.76</v>
      </c>
      <c r="J12" s="27">
        <f t="shared" si="0"/>
        <v>0.9119999999999999</v>
      </c>
      <c r="K12" s="31" t="s">
        <v>36</v>
      </c>
      <c r="L12" s="25">
        <f>I12*144</f>
        <v>109.44</v>
      </c>
      <c r="M12" s="32">
        <f>J12*144</f>
        <v>131.32799999999997</v>
      </c>
    </row>
    <row r="13" spans="1:13" ht="15.75">
      <c r="A13" s="181" t="s">
        <v>333</v>
      </c>
      <c r="B13" s="182"/>
      <c r="C13" s="182"/>
      <c r="D13" s="182"/>
      <c r="E13" s="182"/>
      <c r="F13" s="182"/>
      <c r="G13" s="183"/>
      <c r="H13" s="2" t="s">
        <v>6</v>
      </c>
      <c r="I13" s="24">
        <v>0.9</v>
      </c>
      <c r="J13" s="27">
        <f t="shared" si="0"/>
        <v>1.08</v>
      </c>
      <c r="K13" s="29" t="s">
        <v>37</v>
      </c>
      <c r="L13" s="24">
        <f>I13*96</f>
        <v>86.4</v>
      </c>
      <c r="M13" s="30">
        <f>J13*96</f>
        <v>103.68</v>
      </c>
    </row>
    <row r="14" spans="1:13" ht="15.75">
      <c r="A14" s="181" t="s">
        <v>337</v>
      </c>
      <c r="B14" s="182"/>
      <c r="C14" s="182"/>
      <c r="D14" s="182"/>
      <c r="E14" s="182"/>
      <c r="F14" s="182"/>
      <c r="G14" s="183"/>
      <c r="H14" s="2" t="s">
        <v>6</v>
      </c>
      <c r="I14" s="24">
        <v>0.58</v>
      </c>
      <c r="J14" s="27">
        <f t="shared" si="0"/>
        <v>0.696</v>
      </c>
      <c r="K14" s="29" t="s">
        <v>428</v>
      </c>
      <c r="L14" s="24">
        <f>I14*128</f>
        <v>74.24</v>
      </c>
      <c r="M14" s="30">
        <f>J14*128</f>
        <v>89.088</v>
      </c>
    </row>
    <row r="15" spans="1:13" ht="15.75">
      <c r="A15" s="181" t="s">
        <v>338</v>
      </c>
      <c r="B15" s="182"/>
      <c r="C15" s="182"/>
      <c r="D15" s="182"/>
      <c r="E15" s="182"/>
      <c r="F15" s="182"/>
      <c r="G15" s="183"/>
      <c r="H15" s="3" t="s">
        <v>6</v>
      </c>
      <c r="I15" s="25">
        <v>0.82</v>
      </c>
      <c r="J15" s="27">
        <f t="shared" si="0"/>
        <v>0.9839999999999999</v>
      </c>
      <c r="K15" s="31" t="s">
        <v>429</v>
      </c>
      <c r="L15" s="25">
        <f>I15*64</f>
        <v>52.48</v>
      </c>
      <c r="M15" s="32">
        <f>J15*64</f>
        <v>62.97599999999999</v>
      </c>
    </row>
    <row r="16" spans="1:13" ht="15.75">
      <c r="A16" s="276" t="s">
        <v>8</v>
      </c>
      <c r="B16" s="277"/>
      <c r="C16" s="277"/>
      <c r="D16" s="277"/>
      <c r="E16" s="277"/>
      <c r="F16" s="277"/>
      <c r="G16" s="278"/>
      <c r="H16" s="9" t="s">
        <v>5</v>
      </c>
      <c r="I16" s="26">
        <v>5.85</v>
      </c>
      <c r="J16" s="26">
        <f t="shared" si="0"/>
        <v>7.02</v>
      </c>
      <c r="K16" s="26" t="s">
        <v>213</v>
      </c>
      <c r="L16" s="66"/>
      <c r="M16" s="66"/>
    </row>
    <row r="17" spans="1:13" ht="18.75">
      <c r="A17" s="261" t="s">
        <v>247</v>
      </c>
      <c r="B17" s="262"/>
      <c r="C17" s="262"/>
      <c r="D17" s="262"/>
      <c r="E17" s="262"/>
      <c r="F17" s="262"/>
      <c r="G17" s="262"/>
      <c r="H17" s="262"/>
      <c r="I17" s="262"/>
      <c r="J17" s="262"/>
      <c r="K17" s="262"/>
      <c r="L17" s="262"/>
      <c r="M17" s="263"/>
    </row>
    <row r="18" spans="1:13" ht="15.75">
      <c r="A18" s="264" t="s">
        <v>126</v>
      </c>
      <c r="B18" s="265"/>
      <c r="C18" s="265"/>
      <c r="D18" s="266" t="s">
        <v>128</v>
      </c>
      <c r="E18" s="266"/>
      <c r="F18" s="266"/>
      <c r="G18" s="267"/>
      <c r="H18" s="2" t="s">
        <v>6</v>
      </c>
      <c r="I18" s="35">
        <v>3.85</v>
      </c>
      <c r="J18" s="36">
        <f aca="true" t="shared" si="1" ref="J18:J43">I18*1.2</f>
        <v>4.62</v>
      </c>
      <c r="K18" s="10" t="s">
        <v>127</v>
      </c>
      <c r="L18" s="35">
        <f>I18*24</f>
        <v>92.4</v>
      </c>
      <c r="M18" s="36">
        <f>J18*24</f>
        <v>110.88</v>
      </c>
    </row>
    <row r="19" spans="1:13" ht="15.75">
      <c r="A19" s="264" t="s">
        <v>129</v>
      </c>
      <c r="B19" s="265"/>
      <c r="C19" s="265"/>
      <c r="D19" s="266" t="s">
        <v>128</v>
      </c>
      <c r="E19" s="266"/>
      <c r="F19" s="266"/>
      <c r="G19" s="267"/>
      <c r="H19" s="2" t="s">
        <v>6</v>
      </c>
      <c r="I19" s="35">
        <v>2.27</v>
      </c>
      <c r="J19" s="36">
        <f t="shared" si="1"/>
        <v>2.7239999999999998</v>
      </c>
      <c r="K19" s="10" t="s">
        <v>130</v>
      </c>
      <c r="L19" s="35">
        <f>I19*40</f>
        <v>90.8</v>
      </c>
      <c r="M19" s="36">
        <f>J19*40</f>
        <v>108.96</v>
      </c>
    </row>
    <row r="20" spans="1:13" ht="15.75">
      <c r="A20" s="264" t="s">
        <v>131</v>
      </c>
      <c r="B20" s="265"/>
      <c r="C20" s="265"/>
      <c r="D20" s="266" t="s">
        <v>128</v>
      </c>
      <c r="E20" s="266"/>
      <c r="F20" s="266"/>
      <c r="G20" s="267"/>
      <c r="H20" s="2" t="s">
        <v>6</v>
      </c>
      <c r="I20" s="35">
        <v>3.5</v>
      </c>
      <c r="J20" s="36">
        <f t="shared" si="1"/>
        <v>4.2</v>
      </c>
      <c r="K20" s="10" t="s">
        <v>127</v>
      </c>
      <c r="L20" s="35">
        <f>I20*24</f>
        <v>84</v>
      </c>
      <c r="M20" s="36">
        <f>J20*24</f>
        <v>100.80000000000001</v>
      </c>
    </row>
    <row r="21" spans="1:13" ht="15.75">
      <c r="A21" s="264" t="s">
        <v>132</v>
      </c>
      <c r="B21" s="265"/>
      <c r="C21" s="265"/>
      <c r="D21" s="266" t="s">
        <v>128</v>
      </c>
      <c r="E21" s="266"/>
      <c r="F21" s="266"/>
      <c r="G21" s="267"/>
      <c r="H21" s="2" t="s">
        <v>6</v>
      </c>
      <c r="I21" s="35">
        <v>2.06</v>
      </c>
      <c r="J21" s="36">
        <f t="shared" si="1"/>
        <v>2.472</v>
      </c>
      <c r="K21" s="10" t="s">
        <v>130</v>
      </c>
      <c r="L21" s="35">
        <f>I21*40</f>
        <v>82.4</v>
      </c>
      <c r="M21" s="36">
        <f>J21*40</f>
        <v>98.88</v>
      </c>
    </row>
    <row r="22" spans="1:13" ht="15.75">
      <c r="A22" s="264" t="s">
        <v>133</v>
      </c>
      <c r="B22" s="265"/>
      <c r="C22" s="265"/>
      <c r="D22" s="266" t="s">
        <v>128</v>
      </c>
      <c r="E22" s="266"/>
      <c r="F22" s="266"/>
      <c r="G22" s="267"/>
      <c r="H22" s="2" t="s">
        <v>6</v>
      </c>
      <c r="I22" s="35">
        <v>2.32</v>
      </c>
      <c r="J22" s="36">
        <f t="shared" si="1"/>
        <v>2.784</v>
      </c>
      <c r="K22" s="10" t="s">
        <v>134</v>
      </c>
      <c r="L22" s="35">
        <f>I22*48</f>
        <v>111.35999999999999</v>
      </c>
      <c r="M22" s="36">
        <f>J22*48</f>
        <v>133.632</v>
      </c>
    </row>
    <row r="23" spans="1:13" ht="15.75">
      <c r="A23" s="264" t="s">
        <v>135</v>
      </c>
      <c r="B23" s="265"/>
      <c r="C23" s="265"/>
      <c r="D23" s="266" t="s">
        <v>128</v>
      </c>
      <c r="E23" s="266"/>
      <c r="F23" s="266"/>
      <c r="G23" s="267"/>
      <c r="H23" s="2" t="s">
        <v>6</v>
      </c>
      <c r="I23" s="35">
        <v>1.36</v>
      </c>
      <c r="J23" s="36">
        <f t="shared" si="1"/>
        <v>1.6320000000000001</v>
      </c>
      <c r="K23" s="10" t="s">
        <v>136</v>
      </c>
      <c r="L23" s="35">
        <f>I23*80</f>
        <v>108.80000000000001</v>
      </c>
      <c r="M23" s="36">
        <f>J23*80</f>
        <v>130.56</v>
      </c>
    </row>
    <row r="24" spans="1:13" ht="15.75">
      <c r="A24" s="264" t="s">
        <v>137</v>
      </c>
      <c r="B24" s="265"/>
      <c r="C24" s="265"/>
      <c r="D24" s="266" t="s">
        <v>128</v>
      </c>
      <c r="E24" s="266"/>
      <c r="F24" s="266"/>
      <c r="G24" s="267"/>
      <c r="H24" s="2" t="s">
        <v>6</v>
      </c>
      <c r="I24" s="35">
        <v>1.96</v>
      </c>
      <c r="J24" s="36">
        <f t="shared" si="1"/>
        <v>2.352</v>
      </c>
      <c r="K24" s="10" t="s">
        <v>134</v>
      </c>
      <c r="L24" s="35">
        <f>I24*48</f>
        <v>94.08</v>
      </c>
      <c r="M24" s="36">
        <f>J24*48</f>
        <v>112.89599999999999</v>
      </c>
    </row>
    <row r="25" spans="1:13" ht="15.75">
      <c r="A25" s="264" t="s">
        <v>138</v>
      </c>
      <c r="B25" s="265"/>
      <c r="C25" s="265"/>
      <c r="D25" s="266" t="s">
        <v>128</v>
      </c>
      <c r="E25" s="266"/>
      <c r="F25" s="266"/>
      <c r="G25" s="267"/>
      <c r="H25" s="2" t="s">
        <v>6</v>
      </c>
      <c r="I25" s="35">
        <v>1.15</v>
      </c>
      <c r="J25" s="36">
        <f t="shared" si="1"/>
        <v>1.38</v>
      </c>
      <c r="K25" s="10" t="s">
        <v>136</v>
      </c>
      <c r="L25" s="35">
        <f>I25*80</f>
        <v>92</v>
      </c>
      <c r="M25" s="36">
        <f>J25*80</f>
        <v>110.39999999999999</v>
      </c>
    </row>
    <row r="26" spans="1:13" ht="15.75">
      <c r="A26" s="264" t="s">
        <v>139</v>
      </c>
      <c r="B26" s="265"/>
      <c r="C26" s="265"/>
      <c r="D26" s="266" t="s">
        <v>128</v>
      </c>
      <c r="E26" s="266"/>
      <c r="F26" s="266"/>
      <c r="G26" s="267"/>
      <c r="H26" s="2" t="s">
        <v>6</v>
      </c>
      <c r="I26" s="35">
        <v>0.96</v>
      </c>
      <c r="J26" s="36">
        <f t="shared" si="1"/>
        <v>1.152</v>
      </c>
      <c r="K26" s="10" t="s">
        <v>136</v>
      </c>
      <c r="L26" s="35">
        <f>I26*80</f>
        <v>76.8</v>
      </c>
      <c r="M26" s="36">
        <f>J26*80</f>
        <v>92.16</v>
      </c>
    </row>
    <row r="27" spans="1:13" ht="15.75">
      <c r="A27" s="264" t="s">
        <v>140</v>
      </c>
      <c r="B27" s="265"/>
      <c r="C27" s="265"/>
      <c r="D27" s="266" t="s">
        <v>128</v>
      </c>
      <c r="E27" s="266"/>
      <c r="F27" s="266"/>
      <c r="G27" s="267"/>
      <c r="H27" s="2" t="s">
        <v>6</v>
      </c>
      <c r="I27" s="35">
        <v>0.71</v>
      </c>
      <c r="J27" s="36">
        <f t="shared" si="1"/>
        <v>0.852</v>
      </c>
      <c r="K27" s="10" t="s">
        <v>141</v>
      </c>
      <c r="L27" s="35">
        <f>I27*150</f>
        <v>106.5</v>
      </c>
      <c r="M27" s="36">
        <f>J27*150</f>
        <v>127.8</v>
      </c>
    </row>
    <row r="28" spans="1:13" ht="15.75">
      <c r="A28" s="264" t="s">
        <v>142</v>
      </c>
      <c r="B28" s="265"/>
      <c r="C28" s="265"/>
      <c r="D28" s="266" t="s">
        <v>143</v>
      </c>
      <c r="E28" s="266"/>
      <c r="F28" s="266"/>
      <c r="G28" s="267"/>
      <c r="H28" s="2" t="s">
        <v>6</v>
      </c>
      <c r="I28" s="35">
        <v>4.14</v>
      </c>
      <c r="J28" s="36">
        <f t="shared" si="1"/>
        <v>4.967999999999999</v>
      </c>
      <c r="K28" s="10" t="s">
        <v>127</v>
      </c>
      <c r="L28" s="35">
        <f>I28*24</f>
        <v>99.35999999999999</v>
      </c>
      <c r="M28" s="36">
        <f>J28*24</f>
        <v>119.23199999999997</v>
      </c>
    </row>
    <row r="29" spans="1:13" ht="15.75">
      <c r="A29" s="264" t="s">
        <v>144</v>
      </c>
      <c r="B29" s="265"/>
      <c r="C29" s="265"/>
      <c r="D29" s="266" t="s">
        <v>143</v>
      </c>
      <c r="E29" s="266"/>
      <c r="F29" s="266"/>
      <c r="G29" s="267"/>
      <c r="H29" s="2" t="s">
        <v>6</v>
      </c>
      <c r="I29" s="35">
        <v>2.36</v>
      </c>
      <c r="J29" s="36">
        <f t="shared" si="1"/>
        <v>2.832</v>
      </c>
      <c r="K29" s="10" t="s">
        <v>79</v>
      </c>
      <c r="L29" s="35">
        <f>I29*50</f>
        <v>118</v>
      </c>
      <c r="M29" s="36">
        <f>J29*50</f>
        <v>141.6</v>
      </c>
    </row>
    <row r="30" spans="1:13" ht="15.75">
      <c r="A30" s="264" t="s">
        <v>145</v>
      </c>
      <c r="B30" s="265"/>
      <c r="C30" s="265"/>
      <c r="D30" s="266" t="s">
        <v>143</v>
      </c>
      <c r="E30" s="266"/>
      <c r="F30" s="266"/>
      <c r="G30" s="267"/>
      <c r="H30" s="2" t="s">
        <v>6</v>
      </c>
      <c r="I30" s="35">
        <v>2.13</v>
      </c>
      <c r="J30" s="36">
        <f t="shared" si="1"/>
        <v>2.5559999999999996</v>
      </c>
      <c r="K30" s="10" t="s">
        <v>79</v>
      </c>
      <c r="L30" s="35">
        <f>I30*50</f>
        <v>106.5</v>
      </c>
      <c r="M30" s="36">
        <f>J30*50</f>
        <v>127.79999999999998</v>
      </c>
    </row>
    <row r="31" spans="1:13" ht="15.75">
      <c r="A31" s="264" t="s">
        <v>146</v>
      </c>
      <c r="B31" s="265"/>
      <c r="C31" s="265"/>
      <c r="D31" s="266" t="s">
        <v>143</v>
      </c>
      <c r="E31" s="266"/>
      <c r="F31" s="266"/>
      <c r="G31" s="267"/>
      <c r="H31" s="2" t="s">
        <v>6</v>
      </c>
      <c r="I31" s="35">
        <v>2.54</v>
      </c>
      <c r="J31" s="36">
        <f t="shared" si="1"/>
        <v>3.048</v>
      </c>
      <c r="K31" s="10" t="s">
        <v>134</v>
      </c>
      <c r="L31" s="35">
        <f>I31*48</f>
        <v>121.92</v>
      </c>
      <c r="M31" s="36">
        <f>J31*48</f>
        <v>146.304</v>
      </c>
    </row>
    <row r="32" spans="1:13" ht="15.75">
      <c r="A32" s="264" t="s">
        <v>147</v>
      </c>
      <c r="B32" s="265"/>
      <c r="C32" s="265"/>
      <c r="D32" s="266" t="s">
        <v>143</v>
      </c>
      <c r="E32" s="266"/>
      <c r="F32" s="266"/>
      <c r="G32" s="267"/>
      <c r="H32" s="2" t="s">
        <v>6</v>
      </c>
      <c r="I32" s="35">
        <v>1.4</v>
      </c>
      <c r="J32" s="36">
        <f t="shared" si="1"/>
        <v>1.68</v>
      </c>
      <c r="K32" s="10" t="s">
        <v>48</v>
      </c>
      <c r="L32" s="35">
        <f>I32*100</f>
        <v>140</v>
      </c>
      <c r="M32" s="36">
        <f>J32*100</f>
        <v>168</v>
      </c>
    </row>
    <row r="33" spans="1:13" ht="15.75">
      <c r="A33" s="264" t="s">
        <v>148</v>
      </c>
      <c r="B33" s="265"/>
      <c r="C33" s="265"/>
      <c r="D33" s="266" t="s">
        <v>143</v>
      </c>
      <c r="E33" s="266"/>
      <c r="F33" s="266"/>
      <c r="G33" s="267"/>
      <c r="H33" s="2" t="s">
        <v>6</v>
      </c>
      <c r="I33" s="35">
        <v>2.15</v>
      </c>
      <c r="J33" s="36">
        <f t="shared" si="1"/>
        <v>2.5799999999999996</v>
      </c>
      <c r="K33" s="10" t="s">
        <v>149</v>
      </c>
      <c r="L33" s="35">
        <f>I33*48</f>
        <v>103.19999999999999</v>
      </c>
      <c r="M33" s="36">
        <f>J33*48</f>
        <v>123.83999999999997</v>
      </c>
    </row>
    <row r="34" spans="1:13" ht="15.75">
      <c r="A34" s="264" t="s">
        <v>150</v>
      </c>
      <c r="B34" s="265"/>
      <c r="C34" s="265"/>
      <c r="D34" s="266" t="s">
        <v>143</v>
      </c>
      <c r="E34" s="266"/>
      <c r="F34" s="266"/>
      <c r="G34" s="267"/>
      <c r="H34" s="2" t="s">
        <v>6</v>
      </c>
      <c r="I34" s="35">
        <v>1.25</v>
      </c>
      <c r="J34" s="36">
        <f t="shared" si="1"/>
        <v>1.5</v>
      </c>
      <c r="K34" s="10" t="s">
        <v>48</v>
      </c>
      <c r="L34" s="35">
        <f>I34*100</f>
        <v>125</v>
      </c>
      <c r="M34" s="36">
        <f>J34*100</f>
        <v>150</v>
      </c>
    </row>
    <row r="35" spans="1:13" ht="15.75">
      <c r="A35" s="264" t="s">
        <v>152</v>
      </c>
      <c r="B35" s="265"/>
      <c r="C35" s="265"/>
      <c r="D35" s="266" t="s">
        <v>143</v>
      </c>
      <c r="E35" s="266"/>
      <c r="F35" s="266"/>
      <c r="G35" s="267"/>
      <c r="H35" s="2" t="s">
        <v>6</v>
      </c>
      <c r="I35" s="35">
        <v>1.03</v>
      </c>
      <c r="J35" s="36">
        <f t="shared" si="1"/>
        <v>1.236</v>
      </c>
      <c r="K35" s="10" t="s">
        <v>48</v>
      </c>
      <c r="L35" s="35">
        <f>I35*100</f>
        <v>103</v>
      </c>
      <c r="M35" s="36">
        <f>J35*100</f>
        <v>123.6</v>
      </c>
    </row>
    <row r="36" spans="1:13" ht="15.75">
      <c r="A36" s="264" t="s">
        <v>151</v>
      </c>
      <c r="B36" s="265"/>
      <c r="C36" s="265"/>
      <c r="D36" s="266" t="s">
        <v>143</v>
      </c>
      <c r="E36" s="266"/>
      <c r="F36" s="266"/>
      <c r="G36" s="267"/>
      <c r="H36" s="2" t="s">
        <v>6</v>
      </c>
      <c r="I36" s="35">
        <v>0.74</v>
      </c>
      <c r="J36" s="36">
        <f t="shared" si="1"/>
        <v>0.888</v>
      </c>
      <c r="K36" s="10" t="s">
        <v>153</v>
      </c>
      <c r="L36" s="35">
        <f>I36*150</f>
        <v>111</v>
      </c>
      <c r="M36" s="36">
        <f>J36*150</f>
        <v>133.2</v>
      </c>
    </row>
    <row r="37" spans="1:13" ht="15.75">
      <c r="A37" s="264" t="s">
        <v>154</v>
      </c>
      <c r="B37" s="265"/>
      <c r="C37" s="265"/>
      <c r="D37" s="266" t="s">
        <v>155</v>
      </c>
      <c r="E37" s="266"/>
      <c r="F37" s="266"/>
      <c r="G37" s="267"/>
      <c r="H37" s="2" t="s">
        <v>6</v>
      </c>
      <c r="I37" s="35">
        <v>0.72</v>
      </c>
      <c r="J37" s="36">
        <f t="shared" si="1"/>
        <v>0.864</v>
      </c>
      <c r="K37" s="10" t="s">
        <v>36</v>
      </c>
      <c r="L37" s="35">
        <f>I37*144</f>
        <v>103.67999999999999</v>
      </c>
      <c r="M37" s="36">
        <f>J37*144</f>
        <v>124.416</v>
      </c>
    </row>
    <row r="38" spans="1:13" ht="15.75">
      <c r="A38" s="264" t="s">
        <v>156</v>
      </c>
      <c r="B38" s="265"/>
      <c r="C38" s="265"/>
      <c r="D38" s="266" t="s">
        <v>155</v>
      </c>
      <c r="E38" s="266"/>
      <c r="F38" s="266"/>
      <c r="G38" s="267"/>
      <c r="H38" s="2" t="s">
        <v>6</v>
      </c>
      <c r="I38" s="35">
        <v>0.56</v>
      </c>
      <c r="J38" s="36">
        <f t="shared" si="1"/>
        <v>0.672</v>
      </c>
      <c r="K38" s="10" t="s">
        <v>159</v>
      </c>
      <c r="L38" s="35">
        <f>I38*216</f>
        <v>120.96000000000001</v>
      </c>
      <c r="M38" s="36">
        <f>J38*216</f>
        <v>145.15200000000002</v>
      </c>
    </row>
    <row r="39" spans="1:13" ht="15.75">
      <c r="A39" s="264" t="s">
        <v>157</v>
      </c>
      <c r="B39" s="265"/>
      <c r="C39" s="265"/>
      <c r="D39" s="266" t="s">
        <v>155</v>
      </c>
      <c r="E39" s="266"/>
      <c r="F39" s="266"/>
      <c r="G39" s="267"/>
      <c r="H39" s="2" t="s">
        <v>6</v>
      </c>
      <c r="I39" s="35">
        <v>0.38</v>
      </c>
      <c r="J39" s="36">
        <f t="shared" si="1"/>
        <v>0.45599999999999996</v>
      </c>
      <c r="K39" s="10" t="s">
        <v>160</v>
      </c>
      <c r="L39" s="35">
        <f>I39*300</f>
        <v>114</v>
      </c>
      <c r="M39" s="36">
        <f>J39*300</f>
        <v>136.79999999999998</v>
      </c>
    </row>
    <row r="40" spans="1:13" ht="15.75">
      <c r="A40" s="264" t="s">
        <v>158</v>
      </c>
      <c r="B40" s="265"/>
      <c r="C40" s="265"/>
      <c r="D40" s="266" t="s">
        <v>155</v>
      </c>
      <c r="E40" s="266"/>
      <c r="F40" s="266"/>
      <c r="G40" s="267"/>
      <c r="H40" s="2" t="s">
        <v>6</v>
      </c>
      <c r="I40" s="35">
        <v>0.25</v>
      </c>
      <c r="J40" s="36">
        <f t="shared" si="1"/>
        <v>0.3</v>
      </c>
      <c r="K40" s="10" t="s">
        <v>161</v>
      </c>
      <c r="L40" s="35">
        <f>I40*500</f>
        <v>125</v>
      </c>
      <c r="M40" s="36">
        <f>J40*500</f>
        <v>150</v>
      </c>
    </row>
    <row r="41" spans="1:13" ht="15.75">
      <c r="A41" s="264" t="s">
        <v>162</v>
      </c>
      <c r="B41" s="265"/>
      <c r="C41" s="265"/>
      <c r="D41" s="268" t="s">
        <v>163</v>
      </c>
      <c r="E41" s="268"/>
      <c r="F41" s="268"/>
      <c r="G41" s="269"/>
      <c r="H41" s="2" t="s">
        <v>6</v>
      </c>
      <c r="I41" s="35">
        <v>1.04</v>
      </c>
      <c r="J41" s="36">
        <f t="shared" si="1"/>
        <v>1.248</v>
      </c>
      <c r="K41" s="10" t="s">
        <v>165</v>
      </c>
      <c r="L41" s="35">
        <f>I41*120</f>
        <v>124.80000000000001</v>
      </c>
      <c r="M41" s="36">
        <f>J41*120</f>
        <v>149.76</v>
      </c>
    </row>
    <row r="42" spans="1:13" ht="15.75">
      <c r="A42" s="264" t="s">
        <v>164</v>
      </c>
      <c r="B42" s="265"/>
      <c r="C42" s="265"/>
      <c r="D42" s="270"/>
      <c r="E42" s="270"/>
      <c r="F42" s="270"/>
      <c r="G42" s="271"/>
      <c r="H42" s="2" t="s">
        <v>6</v>
      </c>
      <c r="I42" s="35">
        <v>1.4</v>
      </c>
      <c r="J42" s="36">
        <f t="shared" si="1"/>
        <v>1.68</v>
      </c>
      <c r="K42" s="10" t="s">
        <v>48</v>
      </c>
      <c r="L42" s="35">
        <f>I42*100</f>
        <v>140</v>
      </c>
      <c r="M42" s="36">
        <f>J42*100</f>
        <v>168</v>
      </c>
    </row>
    <row r="43" spans="1:13" ht="15.75">
      <c r="A43" s="264" t="s">
        <v>166</v>
      </c>
      <c r="B43" s="265"/>
      <c r="C43" s="265"/>
      <c r="D43" s="266" t="s">
        <v>167</v>
      </c>
      <c r="E43" s="266"/>
      <c r="F43" s="266"/>
      <c r="G43" s="267"/>
      <c r="H43" s="2" t="s">
        <v>6</v>
      </c>
      <c r="I43" s="35">
        <v>3.84</v>
      </c>
      <c r="J43" s="36">
        <f t="shared" si="1"/>
        <v>4.608</v>
      </c>
      <c r="K43" s="10">
        <v>20</v>
      </c>
      <c r="L43" s="35">
        <f>I43*20</f>
        <v>76.8</v>
      </c>
      <c r="M43" s="36">
        <f>J43*20</f>
        <v>92.16</v>
      </c>
    </row>
    <row r="45" spans="1:13" ht="34.5" customHeight="1">
      <c r="A45" s="274" t="s">
        <v>420</v>
      </c>
      <c r="B45" s="275"/>
      <c r="C45" s="275"/>
      <c r="D45" s="275"/>
      <c r="E45" s="275"/>
      <c r="F45" s="275"/>
      <c r="G45" s="275"/>
      <c r="H45" s="275"/>
      <c r="I45" s="275"/>
      <c r="J45" s="275"/>
      <c r="K45" s="275"/>
      <c r="L45" s="275"/>
      <c r="M45" s="275"/>
    </row>
    <row r="46" spans="1:13" ht="61.5" customHeight="1">
      <c r="A46" s="274" t="s">
        <v>421</v>
      </c>
      <c r="B46" s="275"/>
      <c r="C46" s="275"/>
      <c r="D46" s="275"/>
      <c r="E46" s="275"/>
      <c r="F46" s="275"/>
      <c r="G46" s="275"/>
      <c r="H46" s="275"/>
      <c r="I46" s="275"/>
      <c r="J46" s="275"/>
      <c r="K46" s="275"/>
      <c r="L46" s="275"/>
      <c r="M46" s="275"/>
    </row>
    <row r="47" spans="1:13" ht="31.5" customHeight="1">
      <c r="A47" s="274" t="s">
        <v>422</v>
      </c>
      <c r="B47" s="275"/>
      <c r="C47" s="275"/>
      <c r="D47" s="275"/>
      <c r="E47" s="275"/>
      <c r="F47" s="275"/>
      <c r="G47" s="275"/>
      <c r="H47" s="275"/>
      <c r="I47" s="275"/>
      <c r="J47" s="275"/>
      <c r="K47" s="275"/>
      <c r="L47" s="275"/>
      <c r="M47" s="275"/>
    </row>
    <row r="48" spans="1:13" ht="22.5" customHeight="1">
      <c r="A48" s="274" t="s">
        <v>423</v>
      </c>
      <c r="B48" s="275"/>
      <c r="C48" s="275"/>
      <c r="D48" s="275"/>
      <c r="E48" s="275"/>
      <c r="F48" s="275"/>
      <c r="G48" s="275"/>
      <c r="H48" s="275"/>
      <c r="I48" s="275"/>
      <c r="J48" s="275"/>
      <c r="K48" s="275"/>
      <c r="L48" s="275"/>
      <c r="M48" s="275"/>
    </row>
    <row r="49" spans="1:13" ht="23.25" customHeight="1">
      <c r="A49" s="275"/>
      <c r="B49" s="275"/>
      <c r="C49" s="275"/>
      <c r="D49" s="275"/>
      <c r="E49" s="275"/>
      <c r="F49" s="275"/>
      <c r="G49" s="275"/>
      <c r="H49" s="275"/>
      <c r="I49" s="275"/>
      <c r="J49" s="275"/>
      <c r="K49" s="275"/>
      <c r="L49" s="275"/>
      <c r="M49" s="275"/>
    </row>
    <row r="50" spans="1:13" ht="45.75" customHeight="1">
      <c r="A50" s="274" t="s">
        <v>424</v>
      </c>
      <c r="B50" s="275"/>
      <c r="C50" s="275"/>
      <c r="D50" s="275"/>
      <c r="E50" s="275"/>
      <c r="F50" s="275"/>
      <c r="G50" s="275"/>
      <c r="H50" s="275"/>
      <c r="I50" s="275"/>
      <c r="J50" s="275"/>
      <c r="K50" s="275"/>
      <c r="L50" s="275"/>
      <c r="M50" s="275"/>
    </row>
  </sheetData>
  <sheetProtection/>
  <mergeCells count="73">
    <mergeCell ref="A45:M45"/>
    <mergeCell ref="A48:M49"/>
    <mergeCell ref="A46:M46"/>
    <mergeCell ref="A47:M47"/>
    <mergeCell ref="A50:M50"/>
    <mergeCell ref="A16:G16"/>
    <mergeCell ref="A37:C37"/>
    <mergeCell ref="D37:G37"/>
    <mergeCell ref="A38:C38"/>
    <mergeCell ref="D38:G38"/>
    <mergeCell ref="A15:G15"/>
    <mergeCell ref="A9:G9"/>
    <mergeCell ref="A10:G10"/>
    <mergeCell ref="A14:G14"/>
    <mergeCell ref="A4:G4"/>
    <mergeCell ref="A5:G5"/>
    <mergeCell ref="A6:G6"/>
    <mergeCell ref="A7:G7"/>
    <mergeCell ref="A8:G8"/>
    <mergeCell ref="D35:G35"/>
    <mergeCell ref="A36:C36"/>
    <mergeCell ref="D36:G36"/>
    <mergeCell ref="D41:G42"/>
    <mergeCell ref="A2:G2"/>
    <mergeCell ref="A1:M1"/>
    <mergeCell ref="A11:G11"/>
    <mergeCell ref="A12:G12"/>
    <mergeCell ref="A13:G13"/>
    <mergeCell ref="A3:G3"/>
    <mergeCell ref="A32:C32"/>
    <mergeCell ref="D32:G32"/>
    <mergeCell ref="A33:C33"/>
    <mergeCell ref="D33:G33"/>
    <mergeCell ref="A42:C42"/>
    <mergeCell ref="A43:C43"/>
    <mergeCell ref="D43:G43"/>
    <mergeCell ref="A34:C34"/>
    <mergeCell ref="D34:G34"/>
    <mergeCell ref="A35:C35"/>
    <mergeCell ref="A39:C39"/>
    <mergeCell ref="D39:G39"/>
    <mergeCell ref="A28:C28"/>
    <mergeCell ref="D28:G28"/>
    <mergeCell ref="A29:C29"/>
    <mergeCell ref="D29:G29"/>
    <mergeCell ref="A30:C30"/>
    <mergeCell ref="D30:G30"/>
    <mergeCell ref="A31:C31"/>
    <mergeCell ref="D31:G31"/>
    <mergeCell ref="A25:C25"/>
    <mergeCell ref="D25:G25"/>
    <mergeCell ref="A26:C26"/>
    <mergeCell ref="D26:G26"/>
    <mergeCell ref="A27:C27"/>
    <mergeCell ref="D27:G27"/>
    <mergeCell ref="D21:G21"/>
    <mergeCell ref="A22:C22"/>
    <mergeCell ref="D22:G22"/>
    <mergeCell ref="A23:C23"/>
    <mergeCell ref="D23:G23"/>
    <mergeCell ref="A24:C24"/>
    <mergeCell ref="D24:G24"/>
    <mergeCell ref="A21:C21"/>
    <mergeCell ref="A17:M17"/>
    <mergeCell ref="A40:C40"/>
    <mergeCell ref="D40:G40"/>
    <mergeCell ref="A41:C41"/>
    <mergeCell ref="A18:C18"/>
    <mergeCell ref="D18:G18"/>
    <mergeCell ref="A19:C19"/>
    <mergeCell ref="D19:G19"/>
    <mergeCell ref="A20:C20"/>
    <mergeCell ref="D20:G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M21"/>
  <sheetViews>
    <sheetView zoomScalePageLayoutView="0" workbookViewId="0" topLeftCell="A37">
      <selection activeCell="H25" sqref="G25:H25"/>
    </sheetView>
  </sheetViews>
  <sheetFormatPr defaultColWidth="9.140625" defaultRowHeight="15"/>
  <sheetData>
    <row r="1" spans="1:13" ht="18.75">
      <c r="A1" s="261" t="s">
        <v>168</v>
      </c>
      <c r="B1" s="262"/>
      <c r="C1" s="262"/>
      <c r="D1" s="262"/>
      <c r="E1" s="262"/>
      <c r="F1" s="262"/>
      <c r="G1" s="262"/>
      <c r="H1" s="262"/>
      <c r="I1" s="262"/>
      <c r="J1" s="262"/>
      <c r="K1" s="262"/>
      <c r="L1" s="262"/>
      <c r="M1" s="263"/>
    </row>
    <row r="2" spans="1:13" ht="31.5">
      <c r="A2" s="279" t="s">
        <v>174</v>
      </c>
      <c r="B2" s="225"/>
      <c r="C2" s="225"/>
      <c r="D2" s="225"/>
      <c r="E2" s="225"/>
      <c r="F2" s="225"/>
      <c r="G2" s="225"/>
      <c r="H2" s="7" t="s">
        <v>169</v>
      </c>
      <c r="I2" s="13" t="s">
        <v>170</v>
      </c>
      <c r="J2" s="13" t="s">
        <v>171</v>
      </c>
      <c r="K2" s="19" t="s">
        <v>173</v>
      </c>
      <c r="L2" s="11"/>
      <c r="M2" s="12"/>
    </row>
    <row r="3" spans="1:13" ht="94.5">
      <c r="A3" s="280" t="s">
        <v>180</v>
      </c>
      <c r="B3" s="281"/>
      <c r="C3" s="281"/>
      <c r="D3" s="281"/>
      <c r="E3" s="281"/>
      <c r="F3" s="281"/>
      <c r="G3" s="282"/>
      <c r="H3" s="14" t="s">
        <v>172</v>
      </c>
      <c r="I3" s="16" t="s">
        <v>258</v>
      </c>
      <c r="J3" s="17" t="s">
        <v>259</v>
      </c>
      <c r="K3" s="18" t="s">
        <v>251</v>
      </c>
      <c r="L3" s="22"/>
      <c r="M3" s="6"/>
    </row>
    <row r="4" spans="1:13" ht="94.5">
      <c r="A4" s="280" t="s">
        <v>178</v>
      </c>
      <c r="B4" s="281"/>
      <c r="C4" s="281"/>
      <c r="D4" s="281"/>
      <c r="E4" s="281"/>
      <c r="F4" s="281"/>
      <c r="G4" s="282"/>
      <c r="H4" s="14" t="s">
        <v>175</v>
      </c>
      <c r="I4" s="16" t="s">
        <v>260</v>
      </c>
      <c r="J4" s="17" t="s">
        <v>261</v>
      </c>
      <c r="K4" s="18" t="s">
        <v>176</v>
      </c>
      <c r="L4" s="6"/>
      <c r="M4" s="6"/>
    </row>
    <row r="5" spans="1:13" ht="94.5">
      <c r="A5" s="280" t="s">
        <v>179</v>
      </c>
      <c r="B5" s="281"/>
      <c r="C5" s="281"/>
      <c r="D5" s="281"/>
      <c r="E5" s="281"/>
      <c r="F5" s="281"/>
      <c r="G5" s="282"/>
      <c r="H5" s="14" t="s">
        <v>177</v>
      </c>
      <c r="I5" s="16" t="s">
        <v>263</v>
      </c>
      <c r="J5" s="17" t="s">
        <v>262</v>
      </c>
      <c r="K5" s="18" t="s">
        <v>342</v>
      </c>
      <c r="L5" s="6"/>
      <c r="M5" s="6"/>
    </row>
    <row r="6" spans="1:13" ht="63">
      <c r="A6" s="280" t="s">
        <v>181</v>
      </c>
      <c r="B6" s="281"/>
      <c r="C6" s="281"/>
      <c r="D6" s="281"/>
      <c r="E6" s="281"/>
      <c r="F6" s="281"/>
      <c r="G6" s="282"/>
      <c r="H6" s="14" t="s">
        <v>182</v>
      </c>
      <c r="I6" s="20" t="s">
        <v>264</v>
      </c>
      <c r="J6" s="17" t="s">
        <v>265</v>
      </c>
      <c r="K6" s="18" t="s">
        <v>243</v>
      </c>
      <c r="L6" s="6"/>
      <c r="M6" s="17"/>
    </row>
    <row r="7" spans="1:13" ht="65.25">
      <c r="A7" s="280" t="s">
        <v>183</v>
      </c>
      <c r="B7" s="281"/>
      <c r="C7" s="281"/>
      <c r="D7" s="281"/>
      <c r="E7" s="281"/>
      <c r="F7" s="281"/>
      <c r="G7" s="282"/>
      <c r="H7" s="14" t="s">
        <v>184</v>
      </c>
      <c r="I7" s="38">
        <v>14.9</v>
      </c>
      <c r="J7" s="39" t="s">
        <v>411</v>
      </c>
      <c r="K7" s="18" t="s">
        <v>185</v>
      </c>
      <c r="L7" s="6"/>
      <c r="M7" s="39">
        <v>89.4</v>
      </c>
    </row>
    <row r="8" spans="1:13" ht="47.25">
      <c r="A8" s="280" t="s">
        <v>186</v>
      </c>
      <c r="B8" s="281"/>
      <c r="C8" s="281"/>
      <c r="D8" s="281"/>
      <c r="E8" s="281"/>
      <c r="F8" s="281"/>
      <c r="G8" s="282"/>
      <c r="H8" s="14" t="s">
        <v>187</v>
      </c>
      <c r="I8" s="38">
        <v>13.4</v>
      </c>
      <c r="J8" s="39">
        <v>16.08</v>
      </c>
      <c r="K8" s="18" t="s">
        <v>185</v>
      </c>
      <c r="L8" s="6"/>
      <c r="M8" s="39">
        <v>80.4</v>
      </c>
    </row>
    <row r="9" spans="1:13" ht="18.75">
      <c r="A9" s="261" t="s">
        <v>204</v>
      </c>
      <c r="B9" s="262"/>
      <c r="C9" s="262"/>
      <c r="D9" s="262"/>
      <c r="E9" s="262"/>
      <c r="F9" s="262"/>
      <c r="G9" s="262"/>
      <c r="H9" s="262"/>
      <c r="I9" s="262"/>
      <c r="J9" s="262"/>
      <c r="K9" s="262"/>
      <c r="L9" s="262"/>
      <c r="M9" s="263"/>
    </row>
    <row r="10" spans="1:13" ht="40.5" customHeight="1">
      <c r="A10" s="283" t="s">
        <v>188</v>
      </c>
      <c r="B10" s="284"/>
      <c r="C10" s="284"/>
      <c r="D10" s="284"/>
      <c r="E10" s="284"/>
      <c r="F10" s="284"/>
      <c r="G10" s="285"/>
      <c r="H10" s="14" t="s">
        <v>189</v>
      </c>
      <c r="I10" s="38">
        <v>14.52</v>
      </c>
      <c r="J10" s="39">
        <f aca="true" t="shared" si="0" ref="J10:J18">I10*1.2</f>
        <v>17.424</v>
      </c>
      <c r="K10" s="18" t="s">
        <v>190</v>
      </c>
      <c r="L10" s="35"/>
      <c r="M10" s="39"/>
    </row>
    <row r="11" spans="1:13" ht="49.5" customHeight="1">
      <c r="A11" s="283" t="s">
        <v>192</v>
      </c>
      <c r="B11" s="284"/>
      <c r="C11" s="284"/>
      <c r="D11" s="284"/>
      <c r="E11" s="284"/>
      <c r="F11" s="284"/>
      <c r="G11" s="285"/>
      <c r="H11" s="14" t="s">
        <v>191</v>
      </c>
      <c r="I11" s="38">
        <v>12.96</v>
      </c>
      <c r="J11" s="39">
        <f t="shared" si="0"/>
        <v>15.552</v>
      </c>
      <c r="K11" s="18" t="s">
        <v>199</v>
      </c>
      <c r="L11" s="40">
        <f aca="true" t="shared" si="1" ref="L11:M14">I11*5</f>
        <v>64.80000000000001</v>
      </c>
      <c r="M11" s="39">
        <f t="shared" si="1"/>
        <v>77.75999999999999</v>
      </c>
    </row>
    <row r="12" spans="1:13" ht="49.5" customHeight="1">
      <c r="A12" s="283" t="s">
        <v>193</v>
      </c>
      <c r="B12" s="284"/>
      <c r="C12" s="284"/>
      <c r="D12" s="284"/>
      <c r="E12" s="284"/>
      <c r="F12" s="284"/>
      <c r="G12" s="285"/>
      <c r="H12" s="14" t="s">
        <v>194</v>
      </c>
      <c r="I12" s="38">
        <v>7.78</v>
      </c>
      <c r="J12" s="39">
        <f t="shared" si="0"/>
        <v>9.336</v>
      </c>
      <c r="K12" s="18" t="s">
        <v>199</v>
      </c>
      <c r="L12" s="40">
        <f t="shared" si="1"/>
        <v>38.9</v>
      </c>
      <c r="M12" s="39">
        <f t="shared" si="1"/>
        <v>46.68</v>
      </c>
    </row>
    <row r="13" spans="1:13" ht="47.25">
      <c r="A13" s="283" t="s">
        <v>195</v>
      </c>
      <c r="B13" s="284"/>
      <c r="C13" s="284"/>
      <c r="D13" s="284"/>
      <c r="E13" s="284"/>
      <c r="F13" s="284"/>
      <c r="G13" s="285"/>
      <c r="H13" s="14" t="s">
        <v>196</v>
      </c>
      <c r="I13" s="38">
        <v>12.96</v>
      </c>
      <c r="J13" s="39">
        <f t="shared" si="0"/>
        <v>15.552</v>
      </c>
      <c r="K13" s="18" t="s">
        <v>199</v>
      </c>
      <c r="L13" s="40">
        <f t="shared" si="1"/>
        <v>64.80000000000001</v>
      </c>
      <c r="M13" s="39">
        <f t="shared" si="1"/>
        <v>77.75999999999999</v>
      </c>
    </row>
    <row r="14" spans="1:13" ht="52.5" customHeight="1">
      <c r="A14" s="283" t="s">
        <v>197</v>
      </c>
      <c r="B14" s="284"/>
      <c r="C14" s="284"/>
      <c r="D14" s="284"/>
      <c r="E14" s="284"/>
      <c r="F14" s="284"/>
      <c r="G14" s="285"/>
      <c r="H14" s="14" t="s">
        <v>196</v>
      </c>
      <c r="I14" s="38">
        <v>12.96</v>
      </c>
      <c r="J14" s="39">
        <f t="shared" si="0"/>
        <v>15.552</v>
      </c>
      <c r="K14" s="18" t="s">
        <v>199</v>
      </c>
      <c r="L14" s="40">
        <f t="shared" si="1"/>
        <v>64.80000000000001</v>
      </c>
      <c r="M14" s="39">
        <f t="shared" si="1"/>
        <v>77.75999999999999</v>
      </c>
    </row>
    <row r="15" spans="1:13" ht="40.5" customHeight="1">
      <c r="A15" s="283" t="s">
        <v>200</v>
      </c>
      <c r="B15" s="284"/>
      <c r="C15" s="284"/>
      <c r="D15" s="284"/>
      <c r="E15" s="284"/>
      <c r="F15" s="284"/>
      <c r="G15" s="285"/>
      <c r="H15" s="14"/>
      <c r="I15" s="38">
        <v>7.78</v>
      </c>
      <c r="J15" s="39">
        <f t="shared" si="0"/>
        <v>9.336</v>
      </c>
      <c r="K15" s="18" t="s">
        <v>190</v>
      </c>
      <c r="L15" s="35"/>
      <c r="M15" s="39"/>
    </row>
    <row r="16" spans="1:13" ht="31.5">
      <c r="A16" s="283" t="s">
        <v>201</v>
      </c>
      <c r="B16" s="284"/>
      <c r="C16" s="284"/>
      <c r="D16" s="284"/>
      <c r="E16" s="284"/>
      <c r="F16" s="284"/>
      <c r="G16" s="285"/>
      <c r="H16" s="14"/>
      <c r="I16" s="38">
        <v>7.78</v>
      </c>
      <c r="J16" s="39">
        <f t="shared" si="0"/>
        <v>9.336</v>
      </c>
      <c r="K16" s="18" t="s">
        <v>190</v>
      </c>
      <c r="L16" s="35"/>
      <c r="M16" s="39"/>
    </row>
    <row r="17" spans="1:13" ht="47.25">
      <c r="A17" s="283" t="s">
        <v>202</v>
      </c>
      <c r="B17" s="284"/>
      <c r="C17" s="284"/>
      <c r="D17" s="284"/>
      <c r="E17" s="284"/>
      <c r="F17" s="284"/>
      <c r="G17" s="285"/>
      <c r="H17" s="14"/>
      <c r="I17" s="38">
        <v>8.64</v>
      </c>
      <c r="J17" s="39">
        <f t="shared" si="0"/>
        <v>10.368</v>
      </c>
      <c r="K17" s="18" t="s">
        <v>198</v>
      </c>
      <c r="L17" s="35"/>
      <c r="M17" s="39"/>
    </row>
    <row r="18" spans="1:13" ht="28.5" customHeight="1">
      <c r="A18" s="283" t="s">
        <v>203</v>
      </c>
      <c r="B18" s="284"/>
      <c r="C18" s="284"/>
      <c r="D18" s="284"/>
      <c r="E18" s="284"/>
      <c r="F18" s="284"/>
      <c r="G18" s="285"/>
      <c r="H18" s="14"/>
      <c r="I18" s="38">
        <v>7.78</v>
      </c>
      <c r="J18" s="39">
        <f t="shared" si="0"/>
        <v>9.336</v>
      </c>
      <c r="K18" s="21" t="s">
        <v>199</v>
      </c>
      <c r="L18" s="40">
        <f>I18*5</f>
        <v>38.9</v>
      </c>
      <c r="M18" s="39">
        <f>J18*5</f>
        <v>46.68</v>
      </c>
    </row>
    <row r="19" spans="1:13" ht="18.75">
      <c r="A19" s="261" t="s">
        <v>310</v>
      </c>
      <c r="B19" s="262"/>
      <c r="C19" s="262"/>
      <c r="D19" s="262"/>
      <c r="E19" s="262"/>
      <c r="F19" s="262"/>
      <c r="G19" s="262"/>
      <c r="H19" s="262"/>
      <c r="I19" s="262"/>
      <c r="J19" s="262"/>
      <c r="K19" s="262"/>
      <c r="L19" s="262"/>
      <c r="M19" s="263"/>
    </row>
    <row r="20" spans="1:13" ht="15.75">
      <c r="A20" s="286" t="s">
        <v>311</v>
      </c>
      <c r="B20" s="287"/>
      <c r="C20" s="287"/>
      <c r="D20" s="287"/>
      <c r="E20" s="287"/>
      <c r="F20" s="287"/>
      <c r="G20" s="288"/>
      <c r="H20" s="45" t="s">
        <v>312</v>
      </c>
      <c r="I20" s="33">
        <v>19</v>
      </c>
      <c r="J20" s="27">
        <f>I20*1.2</f>
        <v>22.8</v>
      </c>
      <c r="K20" s="46" t="s">
        <v>314</v>
      </c>
      <c r="L20" s="23"/>
      <c r="M20" s="34"/>
    </row>
    <row r="21" spans="1:13" ht="15.75">
      <c r="A21" s="289"/>
      <c r="B21" s="290"/>
      <c r="C21" s="290"/>
      <c r="D21" s="290"/>
      <c r="E21" s="290"/>
      <c r="F21" s="290"/>
      <c r="G21" s="291"/>
      <c r="H21" s="103" t="s">
        <v>312</v>
      </c>
      <c r="I21" s="33">
        <v>35</v>
      </c>
      <c r="J21" s="30">
        <f>I21*1.2</f>
        <v>42</v>
      </c>
      <c r="K21" s="46" t="s">
        <v>313</v>
      </c>
      <c r="L21" s="24"/>
      <c r="M21" s="34"/>
    </row>
  </sheetData>
  <sheetProtection/>
  <mergeCells count="20">
    <mergeCell ref="A20:G21"/>
    <mergeCell ref="A19:M19"/>
    <mergeCell ref="A15:G15"/>
    <mergeCell ref="A16:G16"/>
    <mergeCell ref="A17:G17"/>
    <mergeCell ref="A18:G18"/>
    <mergeCell ref="A9:M9"/>
    <mergeCell ref="A10:G10"/>
    <mergeCell ref="A11:G11"/>
    <mergeCell ref="A12:G12"/>
    <mergeCell ref="A13:G13"/>
    <mergeCell ref="A14:G14"/>
    <mergeCell ref="A1:M1"/>
    <mergeCell ref="A2:G2"/>
    <mergeCell ref="A3:G3"/>
    <mergeCell ref="A8:G8"/>
    <mergeCell ref="A4:G4"/>
    <mergeCell ref="A5:G5"/>
    <mergeCell ref="A7:G7"/>
    <mergeCell ref="A6:G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9">
      <selection activeCell="I2" sqref="I2"/>
    </sheetView>
  </sheetViews>
  <sheetFormatPr defaultColWidth="9.140625" defaultRowHeight="15"/>
  <sheetData>
    <row r="1" spans="1:13" ht="18.75">
      <c r="A1" s="261" t="s">
        <v>540</v>
      </c>
      <c r="B1" s="262"/>
      <c r="C1" s="262"/>
      <c r="D1" s="262"/>
      <c r="E1" s="262"/>
      <c r="F1" s="262"/>
      <c r="G1" s="262"/>
      <c r="H1" s="262"/>
      <c r="I1" s="262"/>
      <c r="J1" s="262"/>
      <c r="K1" s="262"/>
      <c r="L1" s="262"/>
      <c r="M1" s="263"/>
    </row>
    <row r="2" spans="1:13" ht="46.5" customHeight="1">
      <c r="A2" s="295" t="s">
        <v>205</v>
      </c>
      <c r="B2" s="284"/>
      <c r="C2" s="284"/>
      <c r="D2" s="284"/>
      <c r="E2" s="284"/>
      <c r="F2" s="284"/>
      <c r="G2" s="285"/>
      <c r="H2" s="14"/>
      <c r="I2" s="38">
        <v>15</v>
      </c>
      <c r="J2" s="39">
        <f aca="true" t="shared" si="0" ref="J2:J8">I2*1.2</f>
        <v>18</v>
      </c>
      <c r="K2" s="21" t="s">
        <v>211</v>
      </c>
      <c r="L2" s="40" t="s">
        <v>252</v>
      </c>
      <c r="M2" s="39" t="s">
        <v>253</v>
      </c>
    </row>
    <row r="3" spans="1:13" ht="31.5">
      <c r="A3" s="295" t="s">
        <v>206</v>
      </c>
      <c r="B3" s="284"/>
      <c r="C3" s="284"/>
      <c r="D3" s="284"/>
      <c r="E3" s="284"/>
      <c r="F3" s="284"/>
      <c r="G3" s="285"/>
      <c r="H3" s="14"/>
      <c r="I3" s="38">
        <v>16</v>
      </c>
      <c r="J3" s="39">
        <f t="shared" si="0"/>
        <v>19.2</v>
      </c>
      <c r="K3" s="21" t="s">
        <v>210</v>
      </c>
      <c r="L3" s="40" t="s">
        <v>254</v>
      </c>
      <c r="M3" s="39" t="s">
        <v>255</v>
      </c>
    </row>
    <row r="4" spans="1:13" ht="31.5">
      <c r="A4" s="295" t="s">
        <v>207</v>
      </c>
      <c r="B4" s="284"/>
      <c r="C4" s="284"/>
      <c r="D4" s="284"/>
      <c r="E4" s="284"/>
      <c r="F4" s="284"/>
      <c r="G4" s="285"/>
      <c r="H4" s="14"/>
      <c r="I4" s="38">
        <v>19</v>
      </c>
      <c r="J4" s="39">
        <f t="shared" si="0"/>
        <v>22.8</v>
      </c>
      <c r="K4" s="21" t="s">
        <v>212</v>
      </c>
      <c r="L4" s="40" t="s">
        <v>256</v>
      </c>
      <c r="M4" s="39" t="s">
        <v>257</v>
      </c>
    </row>
    <row r="5" spans="1:13" ht="15.75">
      <c r="A5" s="295" t="s">
        <v>208</v>
      </c>
      <c r="B5" s="284"/>
      <c r="C5" s="284"/>
      <c r="D5" s="284"/>
      <c r="E5" s="284"/>
      <c r="F5" s="284"/>
      <c r="G5" s="285"/>
      <c r="H5" s="14"/>
      <c r="I5" s="38">
        <v>19</v>
      </c>
      <c r="J5" s="39">
        <f t="shared" si="0"/>
        <v>22.8</v>
      </c>
      <c r="K5" s="21" t="s">
        <v>209</v>
      </c>
      <c r="L5" s="40">
        <v>380</v>
      </c>
      <c r="M5" s="39">
        <v>456</v>
      </c>
    </row>
    <row r="6" spans="1:13" ht="46.5" customHeight="1">
      <c r="A6" s="295" t="s">
        <v>305</v>
      </c>
      <c r="B6" s="284"/>
      <c r="C6" s="284"/>
      <c r="D6" s="284"/>
      <c r="E6" s="284"/>
      <c r="F6" s="284"/>
      <c r="G6" s="285"/>
      <c r="H6" s="14"/>
      <c r="I6" s="38">
        <v>14</v>
      </c>
      <c r="J6" s="39">
        <f t="shared" si="0"/>
        <v>16.8</v>
      </c>
      <c r="K6" s="21" t="s">
        <v>211</v>
      </c>
      <c r="L6" s="40" t="s">
        <v>308</v>
      </c>
      <c r="M6" s="39" t="s">
        <v>309</v>
      </c>
    </row>
    <row r="7" spans="1:13" ht="46.5" customHeight="1">
      <c r="A7" s="295" t="s">
        <v>306</v>
      </c>
      <c r="B7" s="284"/>
      <c r="C7" s="284"/>
      <c r="D7" s="284"/>
      <c r="E7" s="284"/>
      <c r="F7" s="284"/>
      <c r="G7" s="285"/>
      <c r="H7" s="14"/>
      <c r="I7" s="38">
        <v>14</v>
      </c>
      <c r="J7" s="39">
        <f t="shared" si="0"/>
        <v>16.8</v>
      </c>
      <c r="K7" s="21" t="s">
        <v>211</v>
      </c>
      <c r="L7" s="40" t="s">
        <v>308</v>
      </c>
      <c r="M7" s="39" t="s">
        <v>309</v>
      </c>
    </row>
    <row r="8" spans="1:13" ht="46.5" customHeight="1">
      <c r="A8" s="295" t="s">
        <v>307</v>
      </c>
      <c r="B8" s="284"/>
      <c r="C8" s="284"/>
      <c r="D8" s="284"/>
      <c r="E8" s="284"/>
      <c r="F8" s="284"/>
      <c r="G8" s="285"/>
      <c r="H8" s="14"/>
      <c r="I8" s="38">
        <v>14</v>
      </c>
      <c r="J8" s="39">
        <f t="shared" si="0"/>
        <v>16.8</v>
      </c>
      <c r="K8" s="21" t="s">
        <v>211</v>
      </c>
      <c r="L8" s="40" t="s">
        <v>308</v>
      </c>
      <c r="M8" s="39" t="s">
        <v>309</v>
      </c>
    </row>
    <row r="11" spans="1:13" ht="17.25">
      <c r="A11" s="292" t="s">
        <v>434</v>
      </c>
      <c r="B11" s="293"/>
      <c r="C11" s="293"/>
      <c r="D11" s="293"/>
      <c r="E11" s="293"/>
      <c r="F11" s="293"/>
      <c r="G11" s="294"/>
      <c r="H11" s="67" t="s">
        <v>5</v>
      </c>
      <c r="I11" s="67">
        <v>6.5</v>
      </c>
      <c r="J11" s="67">
        <v>7.8</v>
      </c>
      <c r="K11" s="64"/>
      <c r="L11" s="64"/>
      <c r="M11" s="64"/>
    </row>
    <row r="12" spans="1:13" ht="17.25">
      <c r="A12" s="292" t="s">
        <v>435</v>
      </c>
      <c r="B12" s="293"/>
      <c r="C12" s="293"/>
      <c r="D12" s="293"/>
      <c r="E12" s="293"/>
      <c r="F12" s="293"/>
      <c r="G12" s="294"/>
      <c r="H12" s="67" t="s">
        <v>5</v>
      </c>
      <c r="I12" s="67">
        <v>6</v>
      </c>
      <c r="J12" s="67">
        <v>7.2</v>
      </c>
      <c r="K12" s="64"/>
      <c r="L12" s="64"/>
      <c r="M12" s="64"/>
    </row>
    <row r="14" spans="1:13" ht="48" customHeight="1">
      <c r="A14" s="296" t="s">
        <v>298</v>
      </c>
      <c r="B14" s="297"/>
      <c r="C14" s="297"/>
      <c r="D14" s="297"/>
      <c r="E14" s="297"/>
      <c r="F14" s="297"/>
      <c r="G14" s="297"/>
      <c r="H14" s="297"/>
      <c r="I14" s="297"/>
      <c r="J14" s="297"/>
      <c r="K14" s="297"/>
      <c r="L14" s="297"/>
      <c r="M14" s="298"/>
    </row>
    <row r="15" spans="1:13" ht="15" customHeight="1">
      <c r="A15" s="312" t="s">
        <v>299</v>
      </c>
      <c r="B15" s="299" t="s">
        <v>300</v>
      </c>
      <c r="C15" s="300"/>
      <c r="D15" s="300"/>
      <c r="E15" s="300"/>
      <c r="F15" s="300"/>
      <c r="G15" s="300"/>
      <c r="H15" s="300"/>
      <c r="I15" s="300"/>
      <c r="J15" s="300"/>
      <c r="K15" s="300"/>
      <c r="L15" s="300"/>
      <c r="M15" s="301"/>
    </row>
    <row r="16" spans="1:13" ht="15">
      <c r="A16" s="312"/>
      <c r="B16" s="47">
        <v>6</v>
      </c>
      <c r="C16" s="309">
        <v>9</v>
      </c>
      <c r="D16" s="305"/>
      <c r="E16" s="307">
        <v>10</v>
      </c>
      <c r="F16" s="308"/>
      <c r="G16" s="305">
        <v>13</v>
      </c>
      <c r="H16" s="306"/>
      <c r="I16" s="305">
        <v>15</v>
      </c>
      <c r="J16" s="306"/>
      <c r="K16" s="305">
        <v>20</v>
      </c>
      <c r="L16" s="306"/>
      <c r="M16" s="47">
        <v>25</v>
      </c>
    </row>
    <row r="17" spans="1:13" ht="15">
      <c r="A17" s="312"/>
      <c r="B17" s="302" t="s">
        <v>301</v>
      </c>
      <c r="C17" s="303"/>
      <c r="D17" s="303"/>
      <c r="E17" s="303"/>
      <c r="F17" s="303"/>
      <c r="G17" s="303"/>
      <c r="H17" s="303"/>
      <c r="I17" s="303"/>
      <c r="J17" s="303"/>
      <c r="K17" s="303"/>
      <c r="L17" s="303"/>
      <c r="M17" s="304"/>
    </row>
    <row r="18" spans="1:13" ht="16.5" customHeight="1">
      <c r="A18" s="44">
        <v>18</v>
      </c>
      <c r="B18" s="48">
        <v>0.22</v>
      </c>
      <c r="C18" s="313">
        <v>0.27</v>
      </c>
      <c r="D18" s="313"/>
      <c r="E18" s="313">
        <v>0.27</v>
      </c>
      <c r="F18" s="313"/>
      <c r="G18" s="310"/>
      <c r="H18" s="311"/>
      <c r="I18" s="310"/>
      <c r="J18" s="311"/>
      <c r="K18" s="310"/>
      <c r="L18" s="311"/>
      <c r="M18" s="48"/>
    </row>
    <row r="19" spans="1:13" ht="16.5" customHeight="1">
      <c r="A19" s="44">
        <v>22</v>
      </c>
      <c r="B19" s="49">
        <v>0.25</v>
      </c>
      <c r="C19" s="313">
        <v>0.3</v>
      </c>
      <c r="D19" s="313"/>
      <c r="E19" s="313">
        <v>0.3</v>
      </c>
      <c r="F19" s="313"/>
      <c r="G19" s="310">
        <v>0.49</v>
      </c>
      <c r="H19" s="311"/>
      <c r="I19" s="310">
        <v>0.6</v>
      </c>
      <c r="J19" s="311"/>
      <c r="K19" s="310">
        <v>1.15</v>
      </c>
      <c r="L19" s="311"/>
      <c r="M19" s="49"/>
    </row>
    <row r="20" spans="1:13" ht="16.5" customHeight="1">
      <c r="A20" s="44">
        <v>28</v>
      </c>
      <c r="B20" s="49">
        <v>0.27</v>
      </c>
      <c r="C20" s="313">
        <v>0.36</v>
      </c>
      <c r="D20" s="313"/>
      <c r="E20" s="313">
        <v>0.36</v>
      </c>
      <c r="F20" s="313"/>
      <c r="G20" s="310">
        <v>0.52</v>
      </c>
      <c r="H20" s="311"/>
      <c r="I20" s="310">
        <v>0.66</v>
      </c>
      <c r="J20" s="311"/>
      <c r="K20" s="310">
        <v>1.29</v>
      </c>
      <c r="L20" s="311"/>
      <c r="M20" s="49"/>
    </row>
    <row r="21" spans="1:13" ht="16.5" customHeight="1">
      <c r="A21" s="44">
        <v>34</v>
      </c>
      <c r="B21" s="49">
        <v>0.36</v>
      </c>
      <c r="C21" s="313">
        <v>0.49</v>
      </c>
      <c r="D21" s="313"/>
      <c r="E21" s="313">
        <v>0.49</v>
      </c>
      <c r="F21" s="313"/>
      <c r="G21" s="310">
        <v>0.71</v>
      </c>
      <c r="H21" s="311"/>
      <c r="I21" s="310">
        <v>0.93</v>
      </c>
      <c r="J21" s="311"/>
      <c r="K21" s="310">
        <v>1.42</v>
      </c>
      <c r="L21" s="311"/>
      <c r="M21" s="49">
        <v>1.64</v>
      </c>
    </row>
    <row r="22" spans="1:13" ht="16.5" customHeight="1">
      <c r="A22" s="44">
        <v>42</v>
      </c>
      <c r="B22" s="49"/>
      <c r="C22" s="313">
        <v>0.55</v>
      </c>
      <c r="D22" s="313"/>
      <c r="E22" s="313">
        <v>0.55</v>
      </c>
      <c r="F22" s="313"/>
      <c r="G22" s="310">
        <v>0.85</v>
      </c>
      <c r="H22" s="311"/>
      <c r="I22" s="310">
        <v>0.99</v>
      </c>
      <c r="J22" s="311"/>
      <c r="K22" s="310">
        <v>1.48</v>
      </c>
      <c r="L22" s="311"/>
      <c r="M22" s="49">
        <v>1.78</v>
      </c>
    </row>
    <row r="23" spans="1:13" ht="16.5" customHeight="1">
      <c r="A23" s="44">
        <v>48</v>
      </c>
      <c r="B23" s="49"/>
      <c r="C23" s="313">
        <v>0.66</v>
      </c>
      <c r="D23" s="313"/>
      <c r="E23" s="313">
        <v>0.66</v>
      </c>
      <c r="F23" s="313"/>
      <c r="G23" s="310">
        <v>0.9</v>
      </c>
      <c r="H23" s="311"/>
      <c r="I23" s="310">
        <v>1.07</v>
      </c>
      <c r="J23" s="311"/>
      <c r="K23" s="310">
        <v>1.72</v>
      </c>
      <c r="L23" s="311"/>
      <c r="M23" s="49">
        <v>1.92</v>
      </c>
    </row>
    <row r="24" spans="1:13" ht="16.5" customHeight="1">
      <c r="A24" s="44">
        <v>57</v>
      </c>
      <c r="B24" s="49"/>
      <c r="C24" s="313">
        <v>0.9</v>
      </c>
      <c r="D24" s="313"/>
      <c r="E24" s="313">
        <v>0.9</v>
      </c>
      <c r="F24" s="313"/>
      <c r="G24" s="310">
        <v>1.07</v>
      </c>
      <c r="H24" s="311"/>
      <c r="I24" s="310">
        <v>1.15</v>
      </c>
      <c r="J24" s="311"/>
      <c r="K24" s="310">
        <v>1.77</v>
      </c>
      <c r="L24" s="311"/>
      <c r="M24" s="49"/>
    </row>
    <row r="25" spans="1:13" ht="16.5" customHeight="1">
      <c r="A25" s="44">
        <v>60</v>
      </c>
      <c r="B25" s="49"/>
      <c r="C25" s="313">
        <v>0.99</v>
      </c>
      <c r="D25" s="313"/>
      <c r="E25" s="313">
        <v>0.99</v>
      </c>
      <c r="F25" s="313"/>
      <c r="G25" s="310">
        <v>1.23</v>
      </c>
      <c r="H25" s="311"/>
      <c r="I25" s="310">
        <v>1.29</v>
      </c>
      <c r="J25" s="311"/>
      <c r="K25" s="310">
        <v>2.04</v>
      </c>
      <c r="L25" s="311"/>
      <c r="M25" s="49"/>
    </row>
    <row r="26" spans="1:13" ht="16.5" customHeight="1">
      <c r="A26" s="44">
        <v>64</v>
      </c>
      <c r="B26" s="49"/>
      <c r="C26" s="313">
        <v>1.05</v>
      </c>
      <c r="D26" s="313"/>
      <c r="E26" s="313">
        <v>1.05</v>
      </c>
      <c r="F26" s="313"/>
      <c r="G26" s="310">
        <v>1.27</v>
      </c>
      <c r="H26" s="311"/>
      <c r="I26" s="310">
        <v>1.37</v>
      </c>
      <c r="J26" s="311"/>
      <c r="K26" s="310">
        <v>2.06</v>
      </c>
      <c r="L26" s="311"/>
      <c r="M26" s="49"/>
    </row>
    <row r="27" spans="1:13" ht="16.5" customHeight="1">
      <c r="A27" s="44">
        <v>70</v>
      </c>
      <c r="B27" s="49"/>
      <c r="C27" s="313">
        <v>1.15</v>
      </c>
      <c r="D27" s="313"/>
      <c r="E27" s="313">
        <v>1.15</v>
      </c>
      <c r="F27" s="313"/>
      <c r="G27" s="310">
        <v>1.31</v>
      </c>
      <c r="H27" s="311"/>
      <c r="I27" s="310">
        <v>1.45</v>
      </c>
      <c r="J27" s="311"/>
      <c r="K27" s="310">
        <v>2.09</v>
      </c>
      <c r="L27" s="311"/>
      <c r="M27" s="49"/>
    </row>
    <row r="28" spans="1:13" ht="16.5" customHeight="1">
      <c r="A28" s="44">
        <v>76</v>
      </c>
      <c r="B28" s="49"/>
      <c r="C28" s="313">
        <v>1.37</v>
      </c>
      <c r="D28" s="313"/>
      <c r="E28" s="313">
        <v>1.37</v>
      </c>
      <c r="F28" s="313"/>
      <c r="G28" s="310">
        <v>1.5</v>
      </c>
      <c r="H28" s="311"/>
      <c r="I28" s="310">
        <v>1.64</v>
      </c>
      <c r="J28" s="311"/>
      <c r="K28" s="310">
        <v>2.72</v>
      </c>
      <c r="L28" s="311"/>
      <c r="M28" s="49"/>
    </row>
    <row r="29" spans="1:13" ht="16.5" customHeight="1">
      <c r="A29" s="44">
        <v>89</v>
      </c>
      <c r="B29" s="49"/>
      <c r="C29" s="313">
        <v>1.53</v>
      </c>
      <c r="D29" s="313"/>
      <c r="E29" s="313">
        <v>1.53</v>
      </c>
      <c r="F29" s="313"/>
      <c r="G29" s="310">
        <v>1.83</v>
      </c>
      <c r="H29" s="311"/>
      <c r="I29" s="310">
        <v>1.92</v>
      </c>
      <c r="J29" s="311"/>
      <c r="K29" s="310">
        <v>3.5</v>
      </c>
      <c r="L29" s="311"/>
      <c r="M29" s="49"/>
    </row>
    <row r="30" spans="1:13" ht="16.5" customHeight="1">
      <c r="A30" s="44">
        <v>108</v>
      </c>
      <c r="B30" s="49"/>
      <c r="C30" s="313">
        <v>2.4</v>
      </c>
      <c r="D30" s="313"/>
      <c r="E30" s="313">
        <v>2.4</v>
      </c>
      <c r="F30" s="313"/>
      <c r="G30" s="310">
        <v>2.66</v>
      </c>
      <c r="H30" s="311"/>
      <c r="I30" s="310">
        <v>2.77</v>
      </c>
      <c r="J30" s="311"/>
      <c r="K30" s="310">
        <v>4.52</v>
      </c>
      <c r="L30" s="311"/>
      <c r="M30" s="49"/>
    </row>
    <row r="31" spans="1:13" ht="16.5" customHeight="1">
      <c r="A31" s="44">
        <v>114</v>
      </c>
      <c r="B31" s="49"/>
      <c r="C31" s="313">
        <v>2.68</v>
      </c>
      <c r="D31" s="313"/>
      <c r="E31" s="313">
        <v>2.68</v>
      </c>
      <c r="F31" s="313"/>
      <c r="G31" s="310">
        <v>3.03</v>
      </c>
      <c r="H31" s="311"/>
      <c r="I31" s="310">
        <v>3.23</v>
      </c>
      <c r="J31" s="311"/>
      <c r="K31" s="310">
        <v>4.86</v>
      </c>
      <c r="L31" s="311"/>
      <c r="M31" s="49"/>
    </row>
  </sheetData>
  <sheetProtection/>
  <mergeCells count="89">
    <mergeCell ref="C29:D29"/>
    <mergeCell ref="C30:D30"/>
    <mergeCell ref="G29:H29"/>
    <mergeCell ref="G30:H30"/>
    <mergeCell ref="A12:G12"/>
    <mergeCell ref="C31:D31"/>
    <mergeCell ref="C23:D23"/>
    <mergeCell ref="C24:D24"/>
    <mergeCell ref="C25:D25"/>
    <mergeCell ref="C26:D26"/>
    <mergeCell ref="E31:F31"/>
    <mergeCell ref="C18:D18"/>
    <mergeCell ref="E29:F29"/>
    <mergeCell ref="E30:F30"/>
    <mergeCell ref="E27:F27"/>
    <mergeCell ref="E28:F28"/>
    <mergeCell ref="C27:D27"/>
    <mergeCell ref="C28:D28"/>
    <mergeCell ref="E23:F23"/>
    <mergeCell ref="E24:F24"/>
    <mergeCell ref="G31:H31"/>
    <mergeCell ref="E18:F18"/>
    <mergeCell ref="E19:F19"/>
    <mergeCell ref="E20:F20"/>
    <mergeCell ref="E21:F21"/>
    <mergeCell ref="E22:F22"/>
    <mergeCell ref="E25:F25"/>
    <mergeCell ref="E26:F26"/>
    <mergeCell ref="G27:H27"/>
    <mergeCell ref="G28:H28"/>
    <mergeCell ref="I31:J31"/>
    <mergeCell ref="G18:H18"/>
    <mergeCell ref="G19:H19"/>
    <mergeCell ref="G20:H20"/>
    <mergeCell ref="G21:H21"/>
    <mergeCell ref="G22:H22"/>
    <mergeCell ref="G23:H23"/>
    <mergeCell ref="G24:H24"/>
    <mergeCell ref="G25:H25"/>
    <mergeCell ref="G26:H26"/>
    <mergeCell ref="I25:J25"/>
    <mergeCell ref="I26:J26"/>
    <mergeCell ref="I27:J27"/>
    <mergeCell ref="I28:J28"/>
    <mergeCell ref="I29:J29"/>
    <mergeCell ref="I30:J30"/>
    <mergeCell ref="K29:L29"/>
    <mergeCell ref="K30:L30"/>
    <mergeCell ref="K31:L31"/>
    <mergeCell ref="I18:J18"/>
    <mergeCell ref="I19:J19"/>
    <mergeCell ref="I20:J20"/>
    <mergeCell ref="I21:J21"/>
    <mergeCell ref="I22:J22"/>
    <mergeCell ref="I23:J23"/>
    <mergeCell ref="I24:J24"/>
    <mergeCell ref="K23:L23"/>
    <mergeCell ref="K24:L24"/>
    <mergeCell ref="K25:L25"/>
    <mergeCell ref="K26:L26"/>
    <mergeCell ref="K27:L27"/>
    <mergeCell ref="K28:L28"/>
    <mergeCell ref="K18:L18"/>
    <mergeCell ref="K19:L19"/>
    <mergeCell ref="K20:L20"/>
    <mergeCell ref="A15:A17"/>
    <mergeCell ref="K21:L21"/>
    <mergeCell ref="K22:L22"/>
    <mergeCell ref="C19:D19"/>
    <mergeCell ref="C20:D20"/>
    <mergeCell ref="C21:D21"/>
    <mergeCell ref="C22:D22"/>
    <mergeCell ref="A14:M14"/>
    <mergeCell ref="B15:M15"/>
    <mergeCell ref="B17:M17"/>
    <mergeCell ref="K16:L16"/>
    <mergeCell ref="I16:J16"/>
    <mergeCell ref="G16:H16"/>
    <mergeCell ref="E16:F16"/>
    <mergeCell ref="C16:D16"/>
    <mergeCell ref="A11:G11"/>
    <mergeCell ref="A1:M1"/>
    <mergeCell ref="A2:G2"/>
    <mergeCell ref="A6:G6"/>
    <mergeCell ref="A7:G7"/>
    <mergeCell ref="A8:G8"/>
    <mergeCell ref="A3:G3"/>
    <mergeCell ref="A4:G4"/>
    <mergeCell ref="A5:G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54"/>
  <sheetViews>
    <sheetView zoomScalePageLayoutView="0" workbookViewId="0" topLeftCell="A25">
      <selection activeCell="I2" sqref="I2"/>
    </sheetView>
  </sheetViews>
  <sheetFormatPr defaultColWidth="9.140625" defaultRowHeight="15"/>
  <cols>
    <col min="9" max="9" width="11.8515625" style="0" bestFit="1" customWidth="1"/>
  </cols>
  <sheetData>
    <row r="1" spans="1:13" ht="15.75">
      <c r="A1" s="314" t="s">
        <v>295</v>
      </c>
      <c r="B1" s="315"/>
      <c r="C1" s="315"/>
      <c r="D1" s="315"/>
      <c r="E1" s="315"/>
      <c r="F1" s="315"/>
      <c r="G1" s="315"/>
      <c r="H1" s="315"/>
      <c r="I1" s="315"/>
      <c r="J1" s="315"/>
      <c r="K1" s="315"/>
      <c r="L1" s="315"/>
      <c r="M1" s="315"/>
    </row>
    <row r="2" spans="1:13" ht="15.75">
      <c r="A2" s="316" t="s">
        <v>291</v>
      </c>
      <c r="B2" s="317"/>
      <c r="C2" s="317"/>
      <c r="D2" s="317"/>
      <c r="E2" s="317"/>
      <c r="F2" s="317"/>
      <c r="G2" s="318"/>
      <c r="H2" s="2" t="s">
        <v>9</v>
      </c>
      <c r="I2" s="33">
        <v>2.64</v>
      </c>
      <c r="J2" s="34">
        <f aca="true" t="shared" si="0" ref="J2:J7">I2*1.2</f>
        <v>3.168</v>
      </c>
      <c r="K2" s="8" t="s">
        <v>42</v>
      </c>
      <c r="L2" s="33">
        <f aca="true" t="shared" si="1" ref="L2:M4">I2*12</f>
        <v>31.68</v>
      </c>
      <c r="M2" s="34">
        <f t="shared" si="1"/>
        <v>38.016000000000005</v>
      </c>
    </row>
    <row r="3" spans="1:13" ht="15.75">
      <c r="A3" s="316" t="s">
        <v>291</v>
      </c>
      <c r="B3" s="317"/>
      <c r="C3" s="317"/>
      <c r="D3" s="317"/>
      <c r="E3" s="317"/>
      <c r="F3" s="317"/>
      <c r="G3" s="318"/>
      <c r="H3" s="2" t="s">
        <v>9</v>
      </c>
      <c r="I3" s="33">
        <v>3.22</v>
      </c>
      <c r="J3" s="34">
        <f t="shared" si="0"/>
        <v>3.864</v>
      </c>
      <c r="K3" s="8" t="s">
        <v>278</v>
      </c>
      <c r="L3" s="33">
        <f>I3*2</f>
        <v>6.44</v>
      </c>
      <c r="M3" s="34">
        <f>J3*2</f>
        <v>7.728</v>
      </c>
    </row>
    <row r="4" spans="1:13" ht="15.75">
      <c r="A4" s="316" t="s">
        <v>292</v>
      </c>
      <c r="B4" s="317"/>
      <c r="C4" s="317"/>
      <c r="D4" s="317"/>
      <c r="E4" s="317"/>
      <c r="F4" s="317"/>
      <c r="G4" s="318"/>
      <c r="H4" s="2" t="s">
        <v>9</v>
      </c>
      <c r="I4" s="33">
        <v>2.48</v>
      </c>
      <c r="J4" s="34">
        <f t="shared" si="0"/>
        <v>2.976</v>
      </c>
      <c r="K4" s="8" t="s">
        <v>42</v>
      </c>
      <c r="L4" s="33">
        <f t="shared" si="1"/>
        <v>29.759999999999998</v>
      </c>
      <c r="M4" s="34">
        <f t="shared" si="1"/>
        <v>35.712</v>
      </c>
    </row>
    <row r="5" spans="1:13" ht="15.75">
      <c r="A5" s="316" t="s">
        <v>292</v>
      </c>
      <c r="B5" s="317"/>
      <c r="C5" s="317"/>
      <c r="D5" s="317"/>
      <c r="E5" s="317"/>
      <c r="F5" s="317"/>
      <c r="G5" s="318"/>
      <c r="H5" s="2" t="s">
        <v>9</v>
      </c>
      <c r="I5" s="33">
        <v>3.14</v>
      </c>
      <c r="J5" s="34">
        <f t="shared" si="0"/>
        <v>3.768</v>
      </c>
      <c r="K5" s="8" t="s">
        <v>278</v>
      </c>
      <c r="L5" s="33">
        <f>I5*2</f>
        <v>6.28</v>
      </c>
      <c r="M5" s="34">
        <f>J5*2</f>
        <v>7.536</v>
      </c>
    </row>
    <row r="6" spans="1:13" ht="15.75">
      <c r="A6" s="316" t="s">
        <v>431</v>
      </c>
      <c r="B6" s="317"/>
      <c r="C6" s="317"/>
      <c r="D6" s="317"/>
      <c r="E6" s="317"/>
      <c r="F6" s="317"/>
      <c r="G6" s="318"/>
      <c r="H6" s="2" t="s">
        <v>5</v>
      </c>
      <c r="I6" s="33">
        <v>2.13</v>
      </c>
      <c r="J6" s="34">
        <f t="shared" si="0"/>
        <v>2.5559999999999996</v>
      </c>
      <c r="K6" s="8" t="s">
        <v>430</v>
      </c>
      <c r="L6" s="33">
        <v>19.17</v>
      </c>
      <c r="M6" s="34">
        <v>23.04</v>
      </c>
    </row>
    <row r="7" spans="1:13" ht="15.75">
      <c r="A7" s="316" t="s">
        <v>293</v>
      </c>
      <c r="B7" s="317"/>
      <c r="C7" s="317"/>
      <c r="D7" s="317"/>
      <c r="E7" s="317"/>
      <c r="F7" s="317"/>
      <c r="G7" s="318"/>
      <c r="H7" s="2" t="s">
        <v>5</v>
      </c>
      <c r="I7" s="33">
        <v>13.5</v>
      </c>
      <c r="J7" s="34">
        <f t="shared" si="0"/>
        <v>16.2</v>
      </c>
      <c r="K7" s="8"/>
      <c r="L7" s="33"/>
      <c r="M7" s="34"/>
    </row>
    <row r="8" spans="1:13" ht="15.75">
      <c r="A8" s="314" t="s">
        <v>296</v>
      </c>
      <c r="B8" s="315"/>
      <c r="C8" s="315"/>
      <c r="D8" s="315"/>
      <c r="E8" s="315"/>
      <c r="F8" s="315"/>
      <c r="G8" s="315"/>
      <c r="H8" s="315"/>
      <c r="I8" s="315"/>
      <c r="J8" s="315"/>
      <c r="K8" s="315"/>
      <c r="L8" s="315"/>
      <c r="M8" s="315"/>
    </row>
    <row r="9" spans="1:13" ht="15.75">
      <c r="A9" s="286" t="s">
        <v>297</v>
      </c>
      <c r="B9" s="287"/>
      <c r="C9" s="287"/>
      <c r="D9" s="287"/>
      <c r="E9" s="287"/>
      <c r="F9" s="287"/>
      <c r="G9" s="288"/>
      <c r="H9" s="2" t="s">
        <v>9</v>
      </c>
      <c r="I9" s="33">
        <v>3.24</v>
      </c>
      <c r="J9" s="34">
        <f>I9*1.2</f>
        <v>3.888</v>
      </c>
      <c r="K9" s="8" t="s">
        <v>273</v>
      </c>
      <c r="L9" s="33">
        <f>I9*25</f>
        <v>81</v>
      </c>
      <c r="M9" s="34">
        <f>J9*25</f>
        <v>97.2</v>
      </c>
    </row>
    <row r="10" spans="1:13" ht="15.75">
      <c r="A10" s="319"/>
      <c r="B10" s="320"/>
      <c r="C10" s="320"/>
      <c r="D10" s="320"/>
      <c r="E10" s="320"/>
      <c r="F10" s="320"/>
      <c r="G10" s="321"/>
      <c r="H10" s="2" t="s">
        <v>9</v>
      </c>
      <c r="I10" s="33">
        <v>3.44</v>
      </c>
      <c r="J10" s="34">
        <f>I10*1.2</f>
        <v>4.128</v>
      </c>
      <c r="K10" s="8" t="s">
        <v>278</v>
      </c>
      <c r="L10" s="33">
        <f>I10*2</f>
        <v>6.88</v>
      </c>
      <c r="M10" s="34">
        <f>J10*2</f>
        <v>8.256</v>
      </c>
    </row>
    <row r="11" spans="1:13" ht="15.75">
      <c r="A11" s="289"/>
      <c r="B11" s="290"/>
      <c r="C11" s="290"/>
      <c r="D11" s="290"/>
      <c r="E11" s="290"/>
      <c r="F11" s="290"/>
      <c r="G11" s="291"/>
      <c r="H11" s="2" t="s">
        <v>9</v>
      </c>
      <c r="I11" s="33">
        <v>3.56</v>
      </c>
      <c r="J11" s="34">
        <f>I11*1.2</f>
        <v>4.272</v>
      </c>
      <c r="K11" s="8" t="s">
        <v>279</v>
      </c>
      <c r="L11" s="33"/>
      <c r="M11" s="34"/>
    </row>
    <row r="12" spans="1:13" ht="15.75">
      <c r="A12" s="314" t="s">
        <v>294</v>
      </c>
      <c r="B12" s="315"/>
      <c r="C12" s="315"/>
      <c r="D12" s="315"/>
      <c r="E12" s="315"/>
      <c r="F12" s="315"/>
      <c r="G12" s="315"/>
      <c r="H12" s="315"/>
      <c r="I12" s="315"/>
      <c r="J12" s="315"/>
      <c r="K12" s="315"/>
      <c r="L12" s="315"/>
      <c r="M12" s="315"/>
    </row>
    <row r="13" spans="1:13" ht="15.75">
      <c r="A13" s="322" t="s">
        <v>274</v>
      </c>
      <c r="B13" s="323"/>
      <c r="C13" s="323"/>
      <c r="D13" s="323"/>
      <c r="E13" s="323"/>
      <c r="F13" s="323"/>
      <c r="G13" s="324"/>
      <c r="H13" s="2" t="s">
        <v>9</v>
      </c>
      <c r="I13" s="33">
        <v>3.58</v>
      </c>
      <c r="J13" s="34">
        <f>I13*1.2</f>
        <v>4.296</v>
      </c>
      <c r="K13" s="8" t="s">
        <v>273</v>
      </c>
      <c r="L13" s="33">
        <f>I13*25</f>
        <v>89.5</v>
      </c>
      <c r="M13" s="34">
        <f>J13*25</f>
        <v>107.4</v>
      </c>
    </row>
    <row r="14" spans="1:13" ht="15.75">
      <c r="A14" s="325"/>
      <c r="B14" s="326"/>
      <c r="C14" s="326"/>
      <c r="D14" s="326"/>
      <c r="E14" s="326"/>
      <c r="F14" s="326"/>
      <c r="G14" s="327"/>
      <c r="H14" s="2" t="s">
        <v>9</v>
      </c>
      <c r="I14" s="33">
        <v>3.78</v>
      </c>
      <c r="J14" s="34">
        <f aca="true" t="shared" si="2" ref="J14:J54">I14*1.2</f>
        <v>4.536</v>
      </c>
      <c r="K14" s="8" t="s">
        <v>278</v>
      </c>
      <c r="L14" s="33">
        <f>I14*2</f>
        <v>7.56</v>
      </c>
      <c r="M14" s="34">
        <f>J14*2</f>
        <v>9.072</v>
      </c>
    </row>
    <row r="15" spans="1:13" ht="15.75">
      <c r="A15" s="328"/>
      <c r="B15" s="329"/>
      <c r="C15" s="329"/>
      <c r="D15" s="329"/>
      <c r="E15" s="329"/>
      <c r="F15" s="329"/>
      <c r="G15" s="330"/>
      <c r="H15" s="2" t="s">
        <v>9</v>
      </c>
      <c r="I15" s="33">
        <v>3.89</v>
      </c>
      <c r="J15" s="34">
        <f t="shared" si="2"/>
        <v>4.668</v>
      </c>
      <c r="K15" s="8" t="s">
        <v>279</v>
      </c>
      <c r="L15" s="33"/>
      <c r="M15" s="34"/>
    </row>
    <row r="16" spans="1:13" ht="15.75">
      <c r="A16" s="322" t="s">
        <v>280</v>
      </c>
      <c r="B16" s="323"/>
      <c r="C16" s="323"/>
      <c r="D16" s="323"/>
      <c r="E16" s="323"/>
      <c r="F16" s="323"/>
      <c r="G16" s="324"/>
      <c r="H16" s="2" t="s">
        <v>9</v>
      </c>
      <c r="I16" s="33">
        <v>3.58</v>
      </c>
      <c r="J16" s="34">
        <f t="shared" si="2"/>
        <v>4.296</v>
      </c>
      <c r="K16" s="8" t="s">
        <v>273</v>
      </c>
      <c r="L16" s="33">
        <f>I16*25</f>
        <v>89.5</v>
      </c>
      <c r="M16" s="34">
        <f>J16*25</f>
        <v>107.4</v>
      </c>
    </row>
    <row r="17" spans="1:13" ht="15.75">
      <c r="A17" s="325"/>
      <c r="B17" s="326"/>
      <c r="C17" s="326"/>
      <c r="D17" s="326"/>
      <c r="E17" s="326"/>
      <c r="F17" s="326"/>
      <c r="G17" s="327"/>
      <c r="H17" s="2" t="s">
        <v>9</v>
      </c>
      <c r="I17" s="33">
        <v>3.78</v>
      </c>
      <c r="J17" s="34">
        <f t="shared" si="2"/>
        <v>4.536</v>
      </c>
      <c r="K17" s="8" t="s">
        <v>278</v>
      </c>
      <c r="L17" s="33">
        <f>I17*2</f>
        <v>7.56</v>
      </c>
      <c r="M17" s="34">
        <f>J17*2</f>
        <v>9.072</v>
      </c>
    </row>
    <row r="18" spans="1:13" ht="15.75">
      <c r="A18" s="328"/>
      <c r="B18" s="329"/>
      <c r="C18" s="329"/>
      <c r="D18" s="329"/>
      <c r="E18" s="329"/>
      <c r="F18" s="329"/>
      <c r="G18" s="330"/>
      <c r="H18" s="2" t="s">
        <v>9</v>
      </c>
      <c r="I18" s="33">
        <v>3.89</v>
      </c>
      <c r="J18" s="34">
        <f t="shared" si="2"/>
        <v>4.668</v>
      </c>
      <c r="K18" s="8" t="s">
        <v>279</v>
      </c>
      <c r="L18" s="33"/>
      <c r="M18" s="34"/>
    </row>
    <row r="19" spans="1:13" ht="15.75">
      <c r="A19" s="322" t="s">
        <v>281</v>
      </c>
      <c r="B19" s="323"/>
      <c r="C19" s="323"/>
      <c r="D19" s="323"/>
      <c r="E19" s="323"/>
      <c r="F19" s="323"/>
      <c r="G19" s="324"/>
      <c r="H19" s="2" t="s">
        <v>9</v>
      </c>
      <c r="I19" s="33">
        <v>3.27</v>
      </c>
      <c r="J19" s="34">
        <f t="shared" si="2"/>
        <v>3.924</v>
      </c>
      <c r="K19" s="8" t="s">
        <v>273</v>
      </c>
      <c r="L19" s="33">
        <f>I19*25</f>
        <v>81.75</v>
      </c>
      <c r="M19" s="34">
        <f>J19*25</f>
        <v>98.1</v>
      </c>
    </row>
    <row r="20" spans="1:13" ht="15.75">
      <c r="A20" s="325"/>
      <c r="B20" s="326"/>
      <c r="C20" s="326"/>
      <c r="D20" s="326"/>
      <c r="E20" s="326"/>
      <c r="F20" s="326"/>
      <c r="G20" s="327"/>
      <c r="H20" s="2" t="s">
        <v>9</v>
      </c>
      <c r="I20" s="33">
        <v>3.44</v>
      </c>
      <c r="J20" s="34">
        <f t="shared" si="2"/>
        <v>4.128</v>
      </c>
      <c r="K20" s="8" t="s">
        <v>278</v>
      </c>
      <c r="L20" s="33">
        <f>I20*2</f>
        <v>6.88</v>
      </c>
      <c r="M20" s="34">
        <f>J20*2</f>
        <v>8.256</v>
      </c>
    </row>
    <row r="21" spans="1:13" ht="15.75">
      <c r="A21" s="328"/>
      <c r="B21" s="329"/>
      <c r="C21" s="329"/>
      <c r="D21" s="329"/>
      <c r="E21" s="329"/>
      <c r="F21" s="329"/>
      <c r="G21" s="330"/>
      <c r="H21" s="2" t="s">
        <v>9</v>
      </c>
      <c r="I21" s="33">
        <v>3.58</v>
      </c>
      <c r="J21" s="34">
        <f t="shared" si="2"/>
        <v>4.296</v>
      </c>
      <c r="K21" s="8" t="s">
        <v>279</v>
      </c>
      <c r="L21" s="33"/>
      <c r="M21" s="34"/>
    </row>
    <row r="22" spans="1:13" ht="15.75">
      <c r="A22" s="322" t="s">
        <v>275</v>
      </c>
      <c r="B22" s="323"/>
      <c r="C22" s="323"/>
      <c r="D22" s="323"/>
      <c r="E22" s="323"/>
      <c r="F22" s="323"/>
      <c r="G22" s="324"/>
      <c r="H22" s="2" t="s">
        <v>9</v>
      </c>
      <c r="I22" s="33">
        <v>3.29</v>
      </c>
      <c r="J22" s="34">
        <f t="shared" si="2"/>
        <v>3.948</v>
      </c>
      <c r="K22" s="8" t="s">
        <v>273</v>
      </c>
      <c r="L22" s="33">
        <f>I22*25</f>
        <v>82.25</v>
      </c>
      <c r="M22" s="34">
        <f>J22*25</f>
        <v>98.7</v>
      </c>
    </row>
    <row r="23" spans="1:13" ht="15.75">
      <c r="A23" s="325"/>
      <c r="B23" s="326"/>
      <c r="C23" s="326"/>
      <c r="D23" s="326"/>
      <c r="E23" s="326"/>
      <c r="F23" s="326"/>
      <c r="G23" s="327"/>
      <c r="H23" s="2" t="s">
        <v>9</v>
      </c>
      <c r="I23" s="33">
        <v>3.48</v>
      </c>
      <c r="J23" s="34">
        <f t="shared" si="2"/>
        <v>4.176</v>
      </c>
      <c r="K23" s="8" t="s">
        <v>278</v>
      </c>
      <c r="L23" s="33">
        <f>I23*2</f>
        <v>6.96</v>
      </c>
      <c r="M23" s="34">
        <f>J23*2</f>
        <v>8.352</v>
      </c>
    </row>
    <row r="24" spans="1:13" ht="15.75">
      <c r="A24" s="328"/>
      <c r="B24" s="329"/>
      <c r="C24" s="329"/>
      <c r="D24" s="329"/>
      <c r="E24" s="329"/>
      <c r="F24" s="329"/>
      <c r="G24" s="330"/>
      <c r="H24" s="2" t="s">
        <v>9</v>
      </c>
      <c r="I24" s="33">
        <v>3.58</v>
      </c>
      <c r="J24" s="34">
        <f t="shared" si="2"/>
        <v>4.296</v>
      </c>
      <c r="K24" s="8" t="s">
        <v>279</v>
      </c>
      <c r="L24" s="33"/>
      <c r="M24" s="34"/>
    </row>
    <row r="25" spans="1:13" ht="15.75">
      <c r="A25" s="322" t="s">
        <v>282</v>
      </c>
      <c r="B25" s="323"/>
      <c r="C25" s="323"/>
      <c r="D25" s="323"/>
      <c r="E25" s="323"/>
      <c r="F25" s="323"/>
      <c r="G25" s="324"/>
      <c r="H25" s="2" t="s">
        <v>9</v>
      </c>
      <c r="I25" s="33">
        <v>3.44</v>
      </c>
      <c r="J25" s="34">
        <f t="shared" si="2"/>
        <v>4.128</v>
      </c>
      <c r="K25" s="8" t="s">
        <v>273</v>
      </c>
      <c r="L25" s="33">
        <f>I25*25</f>
        <v>86</v>
      </c>
      <c r="M25" s="34">
        <f>J25*25</f>
        <v>103.2</v>
      </c>
    </row>
    <row r="26" spans="1:13" ht="15.75">
      <c r="A26" s="325"/>
      <c r="B26" s="326"/>
      <c r="C26" s="326"/>
      <c r="D26" s="326"/>
      <c r="E26" s="326"/>
      <c r="F26" s="326"/>
      <c r="G26" s="327"/>
      <c r="H26" s="2" t="s">
        <v>9</v>
      </c>
      <c r="I26" s="33">
        <v>3.64</v>
      </c>
      <c r="J26" s="34">
        <f t="shared" si="2"/>
        <v>4.368</v>
      </c>
      <c r="K26" s="8" t="s">
        <v>278</v>
      </c>
      <c r="L26" s="33">
        <f>I26*2</f>
        <v>7.28</v>
      </c>
      <c r="M26" s="34">
        <f>J26*2</f>
        <v>8.736</v>
      </c>
    </row>
    <row r="27" spans="1:13" ht="15.75">
      <c r="A27" s="328"/>
      <c r="B27" s="329"/>
      <c r="C27" s="329"/>
      <c r="D27" s="329"/>
      <c r="E27" s="329"/>
      <c r="F27" s="329"/>
      <c r="G27" s="330"/>
      <c r="H27" s="2" t="s">
        <v>9</v>
      </c>
      <c r="I27" s="33">
        <v>3.75</v>
      </c>
      <c r="J27" s="34">
        <f t="shared" si="2"/>
        <v>4.5</v>
      </c>
      <c r="K27" s="8" t="s">
        <v>279</v>
      </c>
      <c r="L27" s="33"/>
      <c r="M27" s="34"/>
    </row>
    <row r="28" spans="1:13" ht="15.75">
      <c r="A28" s="322" t="s">
        <v>276</v>
      </c>
      <c r="B28" s="323"/>
      <c r="C28" s="323"/>
      <c r="D28" s="323"/>
      <c r="E28" s="323"/>
      <c r="F28" s="323"/>
      <c r="G28" s="324"/>
      <c r="H28" s="2" t="s">
        <v>9</v>
      </c>
      <c r="I28" s="33">
        <v>3.29</v>
      </c>
      <c r="J28" s="34">
        <f t="shared" si="2"/>
        <v>3.948</v>
      </c>
      <c r="K28" s="8" t="s">
        <v>273</v>
      </c>
      <c r="L28" s="33">
        <f>I28*25</f>
        <v>82.25</v>
      </c>
      <c r="M28" s="34">
        <f>J28*25</f>
        <v>98.7</v>
      </c>
    </row>
    <row r="29" spans="1:13" ht="15.75">
      <c r="A29" s="325"/>
      <c r="B29" s="326"/>
      <c r="C29" s="326"/>
      <c r="D29" s="326"/>
      <c r="E29" s="326"/>
      <c r="F29" s="326"/>
      <c r="G29" s="327"/>
      <c r="H29" s="2" t="s">
        <v>9</v>
      </c>
      <c r="I29" s="33">
        <v>3.49</v>
      </c>
      <c r="J29" s="34">
        <f t="shared" si="2"/>
        <v>4.188</v>
      </c>
      <c r="K29" s="8" t="s">
        <v>278</v>
      </c>
      <c r="L29" s="33">
        <f>I29*2</f>
        <v>6.98</v>
      </c>
      <c r="M29" s="34">
        <f>J29*2</f>
        <v>8.376</v>
      </c>
    </row>
    <row r="30" spans="1:13" ht="15.75">
      <c r="A30" s="328"/>
      <c r="B30" s="329"/>
      <c r="C30" s="329"/>
      <c r="D30" s="329"/>
      <c r="E30" s="329"/>
      <c r="F30" s="329"/>
      <c r="G30" s="330"/>
      <c r="H30" s="2" t="s">
        <v>9</v>
      </c>
      <c r="I30" s="33">
        <v>3.62</v>
      </c>
      <c r="J30" s="34">
        <f t="shared" si="2"/>
        <v>4.344</v>
      </c>
      <c r="K30" s="8" t="s">
        <v>279</v>
      </c>
      <c r="L30" s="33"/>
      <c r="M30" s="34"/>
    </row>
    <row r="31" spans="1:13" ht="15.75">
      <c r="A31" s="322" t="s">
        <v>283</v>
      </c>
      <c r="B31" s="323"/>
      <c r="C31" s="323"/>
      <c r="D31" s="323"/>
      <c r="E31" s="323"/>
      <c r="F31" s="323"/>
      <c r="G31" s="324"/>
      <c r="H31" s="2" t="s">
        <v>9</v>
      </c>
      <c r="I31" s="33">
        <v>3.31</v>
      </c>
      <c r="J31" s="34">
        <f t="shared" si="2"/>
        <v>3.972</v>
      </c>
      <c r="K31" s="8" t="s">
        <v>273</v>
      </c>
      <c r="L31" s="33">
        <f>I31*25</f>
        <v>82.75</v>
      </c>
      <c r="M31" s="34">
        <f>J31*25</f>
        <v>99.3</v>
      </c>
    </row>
    <row r="32" spans="1:13" ht="15.75">
      <c r="A32" s="325"/>
      <c r="B32" s="326"/>
      <c r="C32" s="326"/>
      <c r="D32" s="326"/>
      <c r="E32" s="326"/>
      <c r="F32" s="326"/>
      <c r="G32" s="327"/>
      <c r="H32" s="2" t="s">
        <v>9</v>
      </c>
      <c r="I32" s="33">
        <v>3.52</v>
      </c>
      <c r="J32" s="34">
        <f t="shared" si="2"/>
        <v>4.224</v>
      </c>
      <c r="K32" s="8" t="s">
        <v>278</v>
      </c>
      <c r="L32" s="33">
        <f>I32*2</f>
        <v>7.04</v>
      </c>
      <c r="M32" s="34">
        <f>J32*2</f>
        <v>8.448</v>
      </c>
    </row>
    <row r="33" spans="1:13" ht="15.75">
      <c r="A33" s="328"/>
      <c r="B33" s="329"/>
      <c r="C33" s="329"/>
      <c r="D33" s="329"/>
      <c r="E33" s="329"/>
      <c r="F33" s="329"/>
      <c r="G33" s="330"/>
      <c r="H33" s="2" t="s">
        <v>9</v>
      </c>
      <c r="I33" s="33">
        <v>3.63</v>
      </c>
      <c r="J33" s="34">
        <f t="shared" si="2"/>
        <v>4.356</v>
      </c>
      <c r="K33" s="8" t="s">
        <v>279</v>
      </c>
      <c r="L33" s="33"/>
      <c r="M33" s="34"/>
    </row>
    <row r="34" spans="1:13" ht="15.75">
      <c r="A34" s="322" t="s">
        <v>284</v>
      </c>
      <c r="B34" s="323"/>
      <c r="C34" s="323"/>
      <c r="D34" s="323"/>
      <c r="E34" s="323"/>
      <c r="F34" s="323"/>
      <c r="G34" s="324"/>
      <c r="H34" s="2" t="s">
        <v>9</v>
      </c>
      <c r="I34" s="33">
        <v>3.23</v>
      </c>
      <c r="J34" s="34">
        <f t="shared" si="2"/>
        <v>3.876</v>
      </c>
      <c r="K34" s="8" t="s">
        <v>273</v>
      </c>
      <c r="L34" s="33">
        <f>I34*25</f>
        <v>80.75</v>
      </c>
      <c r="M34" s="34">
        <f>J34*25</f>
        <v>96.89999999999999</v>
      </c>
    </row>
    <row r="35" spans="1:13" ht="15.75">
      <c r="A35" s="325"/>
      <c r="B35" s="326"/>
      <c r="C35" s="326"/>
      <c r="D35" s="326"/>
      <c r="E35" s="326"/>
      <c r="F35" s="326"/>
      <c r="G35" s="327"/>
      <c r="H35" s="2" t="s">
        <v>9</v>
      </c>
      <c r="I35" s="33">
        <v>3.44</v>
      </c>
      <c r="J35" s="34">
        <f t="shared" si="2"/>
        <v>4.128</v>
      </c>
      <c r="K35" s="8" t="s">
        <v>278</v>
      </c>
      <c r="L35" s="33">
        <f>I35*2</f>
        <v>6.88</v>
      </c>
      <c r="M35" s="34">
        <f>J35*2</f>
        <v>8.256</v>
      </c>
    </row>
    <row r="36" spans="1:13" ht="15.75">
      <c r="A36" s="328"/>
      <c r="B36" s="329"/>
      <c r="C36" s="329"/>
      <c r="D36" s="329"/>
      <c r="E36" s="329"/>
      <c r="F36" s="329"/>
      <c r="G36" s="330"/>
      <c r="H36" s="2" t="s">
        <v>9</v>
      </c>
      <c r="I36" s="33">
        <v>3.56</v>
      </c>
      <c r="J36" s="34">
        <f t="shared" si="2"/>
        <v>4.272</v>
      </c>
      <c r="K36" s="8" t="s">
        <v>279</v>
      </c>
      <c r="L36" s="33"/>
      <c r="M36" s="34"/>
    </row>
    <row r="37" spans="1:13" ht="15.75">
      <c r="A37" s="322" t="s">
        <v>285</v>
      </c>
      <c r="B37" s="323"/>
      <c r="C37" s="323"/>
      <c r="D37" s="323"/>
      <c r="E37" s="323"/>
      <c r="F37" s="323"/>
      <c r="G37" s="324"/>
      <c r="H37" s="2" t="s">
        <v>9</v>
      </c>
      <c r="I37" s="33">
        <v>3.36</v>
      </c>
      <c r="J37" s="34">
        <f t="shared" si="2"/>
        <v>4.032</v>
      </c>
      <c r="K37" s="8" t="s">
        <v>273</v>
      </c>
      <c r="L37" s="33">
        <f>I37*25</f>
        <v>84</v>
      </c>
      <c r="M37" s="34">
        <f>J37*25</f>
        <v>100.8</v>
      </c>
    </row>
    <row r="38" spans="1:13" ht="15.75">
      <c r="A38" s="325"/>
      <c r="B38" s="326"/>
      <c r="C38" s="326"/>
      <c r="D38" s="326"/>
      <c r="E38" s="326"/>
      <c r="F38" s="326"/>
      <c r="G38" s="327"/>
      <c r="H38" s="2" t="s">
        <v>9</v>
      </c>
      <c r="I38" s="33">
        <v>3.56</v>
      </c>
      <c r="J38" s="34">
        <f t="shared" si="2"/>
        <v>4.272</v>
      </c>
      <c r="K38" s="8" t="s">
        <v>278</v>
      </c>
      <c r="L38" s="33">
        <f>I38*2</f>
        <v>7.12</v>
      </c>
      <c r="M38" s="34">
        <f>J38*2</f>
        <v>8.544</v>
      </c>
    </row>
    <row r="39" spans="1:13" ht="15.75">
      <c r="A39" s="328"/>
      <c r="B39" s="329"/>
      <c r="C39" s="329"/>
      <c r="D39" s="329"/>
      <c r="E39" s="329"/>
      <c r="F39" s="329"/>
      <c r="G39" s="330"/>
      <c r="H39" s="2" t="s">
        <v>9</v>
      </c>
      <c r="I39" s="33">
        <v>3.71</v>
      </c>
      <c r="J39" s="34">
        <f t="shared" si="2"/>
        <v>4.452</v>
      </c>
      <c r="K39" s="8" t="s">
        <v>279</v>
      </c>
      <c r="L39" s="33"/>
      <c r="M39" s="34"/>
    </row>
    <row r="40" spans="1:13" ht="15.75">
      <c r="A40" s="322" t="s">
        <v>286</v>
      </c>
      <c r="B40" s="323"/>
      <c r="C40" s="323"/>
      <c r="D40" s="323"/>
      <c r="E40" s="323"/>
      <c r="F40" s="323"/>
      <c r="G40" s="324"/>
      <c r="H40" s="2" t="s">
        <v>9</v>
      </c>
      <c r="I40" s="33">
        <v>3.29</v>
      </c>
      <c r="J40" s="34">
        <f t="shared" si="2"/>
        <v>3.948</v>
      </c>
      <c r="K40" s="8" t="s">
        <v>273</v>
      </c>
      <c r="L40" s="33">
        <f>I40*25</f>
        <v>82.25</v>
      </c>
      <c r="M40" s="34">
        <f>J40*25</f>
        <v>98.7</v>
      </c>
    </row>
    <row r="41" spans="1:13" ht="15.75">
      <c r="A41" s="325"/>
      <c r="B41" s="326"/>
      <c r="C41" s="326"/>
      <c r="D41" s="326"/>
      <c r="E41" s="326"/>
      <c r="F41" s="326"/>
      <c r="G41" s="327"/>
      <c r="H41" s="2" t="s">
        <v>9</v>
      </c>
      <c r="I41" s="33">
        <v>3.47</v>
      </c>
      <c r="J41" s="34">
        <f t="shared" si="2"/>
        <v>4.164</v>
      </c>
      <c r="K41" s="8" t="s">
        <v>278</v>
      </c>
      <c r="L41" s="33">
        <f>I41*2</f>
        <v>6.94</v>
      </c>
      <c r="M41" s="34">
        <f>J41*2</f>
        <v>8.328</v>
      </c>
    </row>
    <row r="42" spans="1:13" ht="15.75">
      <c r="A42" s="328"/>
      <c r="B42" s="329"/>
      <c r="C42" s="329"/>
      <c r="D42" s="329"/>
      <c r="E42" s="329"/>
      <c r="F42" s="329"/>
      <c r="G42" s="330"/>
      <c r="H42" s="2" t="s">
        <v>9</v>
      </c>
      <c r="I42" s="33">
        <v>3.59</v>
      </c>
      <c r="J42" s="34">
        <f t="shared" si="2"/>
        <v>4.308</v>
      </c>
      <c r="K42" s="8" t="s">
        <v>279</v>
      </c>
      <c r="L42" s="33"/>
      <c r="M42" s="34"/>
    </row>
    <row r="43" spans="1:13" ht="15.75">
      <c r="A43" s="322" t="s">
        <v>287</v>
      </c>
      <c r="B43" s="323"/>
      <c r="C43" s="323"/>
      <c r="D43" s="323"/>
      <c r="E43" s="323"/>
      <c r="F43" s="323"/>
      <c r="G43" s="324"/>
      <c r="H43" s="2" t="s">
        <v>9</v>
      </c>
      <c r="I43" s="33">
        <v>3.36</v>
      </c>
      <c r="J43" s="34">
        <f t="shared" si="2"/>
        <v>4.032</v>
      </c>
      <c r="K43" s="8" t="s">
        <v>273</v>
      </c>
      <c r="L43" s="33">
        <f>I43*25</f>
        <v>84</v>
      </c>
      <c r="M43" s="34">
        <f>J43*25</f>
        <v>100.8</v>
      </c>
    </row>
    <row r="44" spans="1:13" ht="15.75">
      <c r="A44" s="325"/>
      <c r="B44" s="326"/>
      <c r="C44" s="326"/>
      <c r="D44" s="326"/>
      <c r="E44" s="326"/>
      <c r="F44" s="326"/>
      <c r="G44" s="327"/>
      <c r="H44" s="2" t="s">
        <v>9</v>
      </c>
      <c r="I44" s="33">
        <v>3.6</v>
      </c>
      <c r="J44" s="34">
        <f t="shared" si="2"/>
        <v>4.32</v>
      </c>
      <c r="K44" s="8" t="s">
        <v>278</v>
      </c>
      <c r="L44" s="33">
        <f>I44*2</f>
        <v>7.2</v>
      </c>
      <c r="M44" s="34">
        <f>J44*2</f>
        <v>8.64</v>
      </c>
    </row>
    <row r="45" spans="1:13" ht="15.75">
      <c r="A45" s="328"/>
      <c r="B45" s="329"/>
      <c r="C45" s="329"/>
      <c r="D45" s="329"/>
      <c r="E45" s="329"/>
      <c r="F45" s="329"/>
      <c r="G45" s="330"/>
      <c r="H45" s="2" t="s">
        <v>9</v>
      </c>
      <c r="I45" s="33">
        <v>3.71</v>
      </c>
      <c r="J45" s="34">
        <f t="shared" si="2"/>
        <v>4.452</v>
      </c>
      <c r="K45" s="8" t="s">
        <v>279</v>
      </c>
      <c r="L45" s="33"/>
      <c r="M45" s="34"/>
    </row>
    <row r="46" spans="1:13" ht="15.75">
      <c r="A46" s="322" t="s">
        <v>288</v>
      </c>
      <c r="B46" s="323"/>
      <c r="C46" s="323"/>
      <c r="D46" s="323"/>
      <c r="E46" s="323"/>
      <c r="F46" s="323"/>
      <c r="G46" s="324"/>
      <c r="H46" s="2" t="s">
        <v>9</v>
      </c>
      <c r="I46" s="33">
        <v>3.25</v>
      </c>
      <c r="J46" s="34">
        <f t="shared" si="2"/>
        <v>3.9</v>
      </c>
      <c r="K46" s="8" t="s">
        <v>273</v>
      </c>
      <c r="L46" s="33">
        <f>I46*25</f>
        <v>81.25</v>
      </c>
      <c r="M46" s="34">
        <f>J46*25</f>
        <v>97.5</v>
      </c>
    </row>
    <row r="47" spans="1:13" ht="15.75">
      <c r="A47" s="325"/>
      <c r="B47" s="326"/>
      <c r="C47" s="326"/>
      <c r="D47" s="326"/>
      <c r="E47" s="326"/>
      <c r="F47" s="326"/>
      <c r="G47" s="327"/>
      <c r="H47" s="2" t="s">
        <v>9</v>
      </c>
      <c r="I47" s="33">
        <v>3.47</v>
      </c>
      <c r="J47" s="34">
        <f t="shared" si="2"/>
        <v>4.164</v>
      </c>
      <c r="K47" s="8" t="s">
        <v>278</v>
      </c>
      <c r="L47" s="33">
        <f>I47*2</f>
        <v>6.94</v>
      </c>
      <c r="M47" s="34">
        <f>J47*2</f>
        <v>8.328</v>
      </c>
    </row>
    <row r="48" spans="1:13" ht="15.75">
      <c r="A48" s="328"/>
      <c r="B48" s="329"/>
      <c r="C48" s="329"/>
      <c r="D48" s="329"/>
      <c r="E48" s="329"/>
      <c r="F48" s="329"/>
      <c r="G48" s="330"/>
      <c r="H48" s="2" t="s">
        <v>9</v>
      </c>
      <c r="I48" s="33">
        <v>3.63</v>
      </c>
      <c r="J48" s="34">
        <f t="shared" si="2"/>
        <v>4.356</v>
      </c>
      <c r="K48" s="8" t="s">
        <v>279</v>
      </c>
      <c r="L48" s="33"/>
      <c r="M48" s="34"/>
    </row>
    <row r="49" spans="1:13" ht="15.75">
      <c r="A49" s="322" t="s">
        <v>289</v>
      </c>
      <c r="B49" s="323"/>
      <c r="C49" s="323"/>
      <c r="D49" s="323"/>
      <c r="E49" s="323"/>
      <c r="F49" s="323"/>
      <c r="G49" s="324"/>
      <c r="H49" s="2" t="s">
        <v>9</v>
      </c>
      <c r="I49" s="33">
        <v>3.14</v>
      </c>
      <c r="J49" s="34">
        <f t="shared" si="2"/>
        <v>3.768</v>
      </c>
      <c r="K49" s="8" t="s">
        <v>273</v>
      </c>
      <c r="L49" s="33">
        <f>I49*25</f>
        <v>78.5</v>
      </c>
      <c r="M49" s="34">
        <f>J49*25</f>
        <v>94.19999999999999</v>
      </c>
    </row>
    <row r="50" spans="1:13" ht="15.75">
      <c r="A50" s="325"/>
      <c r="B50" s="326"/>
      <c r="C50" s="326"/>
      <c r="D50" s="326"/>
      <c r="E50" s="326"/>
      <c r="F50" s="326"/>
      <c r="G50" s="327"/>
      <c r="H50" s="2" t="s">
        <v>9</v>
      </c>
      <c r="I50" s="33">
        <v>3.33</v>
      </c>
      <c r="J50" s="34">
        <f t="shared" si="2"/>
        <v>3.996</v>
      </c>
      <c r="K50" s="8" t="s">
        <v>278</v>
      </c>
      <c r="L50" s="33">
        <f>I50*2</f>
        <v>6.66</v>
      </c>
      <c r="M50" s="34">
        <f>J50*2</f>
        <v>7.992</v>
      </c>
    </row>
    <row r="51" spans="1:13" ht="15.75">
      <c r="A51" s="328"/>
      <c r="B51" s="329"/>
      <c r="C51" s="329"/>
      <c r="D51" s="329"/>
      <c r="E51" s="329"/>
      <c r="F51" s="329"/>
      <c r="G51" s="330"/>
      <c r="H51" s="2" t="s">
        <v>9</v>
      </c>
      <c r="I51" s="33">
        <v>3.49</v>
      </c>
      <c r="J51" s="34">
        <f t="shared" si="2"/>
        <v>4.188</v>
      </c>
      <c r="K51" s="8" t="s">
        <v>279</v>
      </c>
      <c r="L51" s="33"/>
      <c r="M51" s="34"/>
    </row>
    <row r="52" spans="1:13" ht="15.75">
      <c r="A52" s="322" t="s">
        <v>290</v>
      </c>
      <c r="B52" s="323"/>
      <c r="C52" s="323"/>
      <c r="D52" s="323"/>
      <c r="E52" s="323"/>
      <c r="F52" s="323"/>
      <c r="G52" s="324"/>
      <c r="H52" s="2" t="s">
        <v>9</v>
      </c>
      <c r="I52" s="33">
        <v>2.97</v>
      </c>
      <c r="J52" s="34">
        <f t="shared" si="2"/>
        <v>3.564</v>
      </c>
      <c r="K52" s="8" t="s">
        <v>273</v>
      </c>
      <c r="L52" s="33">
        <f>I52*25</f>
        <v>74.25</v>
      </c>
      <c r="M52" s="34">
        <f>J52*25</f>
        <v>89.1</v>
      </c>
    </row>
    <row r="53" spans="1:13" ht="15.75">
      <c r="A53" s="325"/>
      <c r="B53" s="326"/>
      <c r="C53" s="326"/>
      <c r="D53" s="326"/>
      <c r="E53" s="326"/>
      <c r="F53" s="326"/>
      <c r="G53" s="327"/>
      <c r="H53" s="2" t="s">
        <v>9</v>
      </c>
      <c r="I53" s="33">
        <v>3.17</v>
      </c>
      <c r="J53" s="34">
        <f t="shared" si="2"/>
        <v>3.804</v>
      </c>
      <c r="K53" s="8" t="s">
        <v>278</v>
      </c>
      <c r="L53" s="33">
        <f>I53*2</f>
        <v>6.34</v>
      </c>
      <c r="M53" s="34">
        <f>J53*2</f>
        <v>7.608</v>
      </c>
    </row>
    <row r="54" spans="1:13" ht="15.75">
      <c r="A54" s="328"/>
      <c r="B54" s="329"/>
      <c r="C54" s="329"/>
      <c r="D54" s="329"/>
      <c r="E54" s="329"/>
      <c r="F54" s="329"/>
      <c r="G54" s="330"/>
      <c r="H54" s="2" t="s">
        <v>9</v>
      </c>
      <c r="I54" s="33">
        <v>3.28</v>
      </c>
      <c r="J54" s="34">
        <f t="shared" si="2"/>
        <v>3.9359999999999995</v>
      </c>
      <c r="K54" s="8" t="s">
        <v>279</v>
      </c>
      <c r="L54" s="33"/>
      <c r="M54" s="34"/>
    </row>
  </sheetData>
  <sheetProtection/>
  <mergeCells count="24">
    <mergeCell ref="A43:G45"/>
    <mergeCell ref="A46:G48"/>
    <mergeCell ref="A49:G51"/>
    <mergeCell ref="A52:G54"/>
    <mergeCell ref="A7:G7"/>
    <mergeCell ref="A6:G6"/>
    <mergeCell ref="A25:G27"/>
    <mergeCell ref="A28:G30"/>
    <mergeCell ref="A31:G33"/>
    <mergeCell ref="A34:G36"/>
    <mergeCell ref="A37:G39"/>
    <mergeCell ref="A40:G42"/>
    <mergeCell ref="A16:G18"/>
    <mergeCell ref="A19:G21"/>
    <mergeCell ref="A22:G24"/>
    <mergeCell ref="A13:G15"/>
    <mergeCell ref="A12:M12"/>
    <mergeCell ref="A8:M8"/>
    <mergeCell ref="A1:M1"/>
    <mergeCell ref="A2:G2"/>
    <mergeCell ref="A4:G4"/>
    <mergeCell ref="A3:G3"/>
    <mergeCell ref="A9:G11"/>
    <mergeCell ref="A5:G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M51"/>
  <sheetViews>
    <sheetView zoomScalePageLayoutView="0" workbookViewId="0" topLeftCell="A1">
      <selection activeCell="A1" sqref="A1:M51"/>
    </sheetView>
  </sheetViews>
  <sheetFormatPr defaultColWidth="9.140625" defaultRowHeight="15"/>
  <sheetData>
    <row r="1" spans="1:13" ht="15.75">
      <c r="A1" s="340" t="s">
        <v>10</v>
      </c>
      <c r="B1" s="341"/>
      <c r="C1" s="341"/>
      <c r="D1" s="341"/>
      <c r="E1" s="341"/>
      <c r="F1" s="341"/>
      <c r="G1" s="341"/>
      <c r="H1" s="341"/>
      <c r="I1" s="341"/>
      <c r="J1" s="341"/>
      <c r="K1" s="341"/>
      <c r="L1" s="341"/>
      <c r="M1" s="341"/>
    </row>
    <row r="2" spans="1:13" ht="15.75">
      <c r="A2" s="129" t="s">
        <v>80</v>
      </c>
      <c r="B2" s="130"/>
      <c r="C2" s="130"/>
      <c r="D2" s="130"/>
      <c r="E2" s="130"/>
      <c r="F2" s="130"/>
      <c r="G2" s="130"/>
      <c r="H2" s="130"/>
      <c r="I2" s="130"/>
      <c r="J2" s="130"/>
      <c r="K2" s="130"/>
      <c r="L2" s="130"/>
      <c r="M2" s="130"/>
    </row>
    <row r="3" spans="1:13" ht="15.75">
      <c r="A3" s="331" t="s">
        <v>81</v>
      </c>
      <c r="B3" s="332"/>
      <c r="C3" s="332"/>
      <c r="D3" s="332"/>
      <c r="E3" s="332"/>
      <c r="F3" s="332"/>
      <c r="G3" s="333"/>
      <c r="H3" s="2" t="s">
        <v>6</v>
      </c>
      <c r="I3" s="35">
        <v>36.59</v>
      </c>
      <c r="J3" s="30">
        <f aca="true" t="shared" si="0" ref="J3:J15">I3*1.2</f>
        <v>43.908</v>
      </c>
      <c r="K3" s="41" t="s">
        <v>269</v>
      </c>
      <c r="L3" s="43">
        <v>31.81</v>
      </c>
      <c r="M3" s="43">
        <f aca="true" t="shared" si="1" ref="M3:M15">L3*1.2</f>
        <v>38.172</v>
      </c>
    </row>
    <row r="4" spans="1:13" ht="15.75">
      <c r="A4" s="331" t="s">
        <v>82</v>
      </c>
      <c r="B4" s="332"/>
      <c r="C4" s="332"/>
      <c r="D4" s="332"/>
      <c r="E4" s="332"/>
      <c r="F4" s="332"/>
      <c r="G4" s="333"/>
      <c r="H4" s="2" t="s">
        <v>6</v>
      </c>
      <c r="I4" s="35">
        <v>56.9</v>
      </c>
      <c r="J4" s="30">
        <f t="shared" si="0"/>
        <v>68.28</v>
      </c>
      <c r="K4" s="41" t="s">
        <v>269</v>
      </c>
      <c r="L4" s="43">
        <v>49.47</v>
      </c>
      <c r="M4" s="43">
        <f t="shared" si="1"/>
        <v>59.364</v>
      </c>
    </row>
    <row r="5" spans="1:13" ht="15.75">
      <c r="A5" s="331" t="s">
        <v>83</v>
      </c>
      <c r="B5" s="332"/>
      <c r="C5" s="332"/>
      <c r="D5" s="332"/>
      <c r="E5" s="332"/>
      <c r="F5" s="332"/>
      <c r="G5" s="333"/>
      <c r="H5" s="2" t="s">
        <v>6</v>
      </c>
      <c r="I5" s="35">
        <v>67.73</v>
      </c>
      <c r="J5" s="30">
        <f t="shared" si="0"/>
        <v>81.276</v>
      </c>
      <c r="K5" s="41" t="s">
        <v>269</v>
      </c>
      <c r="L5" s="43">
        <v>58.9</v>
      </c>
      <c r="M5" s="43">
        <f t="shared" si="1"/>
        <v>70.67999999999999</v>
      </c>
    </row>
    <row r="6" spans="1:13" ht="15.75">
      <c r="A6" s="331" t="s">
        <v>84</v>
      </c>
      <c r="B6" s="332"/>
      <c r="C6" s="332"/>
      <c r="D6" s="332"/>
      <c r="E6" s="332"/>
      <c r="F6" s="332"/>
      <c r="G6" s="333"/>
      <c r="H6" s="2" t="s">
        <v>6</v>
      </c>
      <c r="I6" s="35">
        <v>50.53</v>
      </c>
      <c r="J6" s="30">
        <f t="shared" si="0"/>
        <v>60.635999999999996</v>
      </c>
      <c r="K6" s="41" t="s">
        <v>269</v>
      </c>
      <c r="L6" s="43">
        <v>43.94</v>
      </c>
      <c r="M6" s="43">
        <f t="shared" si="1"/>
        <v>52.727999999999994</v>
      </c>
    </row>
    <row r="7" spans="1:13" ht="15.75">
      <c r="A7" s="331" t="s">
        <v>85</v>
      </c>
      <c r="B7" s="332"/>
      <c r="C7" s="332"/>
      <c r="D7" s="332"/>
      <c r="E7" s="332"/>
      <c r="F7" s="332"/>
      <c r="G7" s="333"/>
      <c r="H7" s="2" t="s">
        <v>6</v>
      </c>
      <c r="I7" s="35">
        <v>67.15</v>
      </c>
      <c r="J7" s="30">
        <f t="shared" si="0"/>
        <v>80.58</v>
      </c>
      <c r="K7" s="41" t="s">
        <v>269</v>
      </c>
      <c r="L7" s="43">
        <v>58.39</v>
      </c>
      <c r="M7" s="43">
        <f t="shared" si="1"/>
        <v>70.068</v>
      </c>
    </row>
    <row r="8" spans="1:13" ht="15.75">
      <c r="A8" s="331" t="s">
        <v>86</v>
      </c>
      <c r="B8" s="332"/>
      <c r="C8" s="332"/>
      <c r="D8" s="332"/>
      <c r="E8" s="332"/>
      <c r="F8" s="332"/>
      <c r="G8" s="333"/>
      <c r="H8" s="2" t="s">
        <v>6</v>
      </c>
      <c r="I8" s="35">
        <v>53.64</v>
      </c>
      <c r="J8" s="30">
        <f t="shared" si="0"/>
        <v>64.368</v>
      </c>
      <c r="K8" s="41" t="s">
        <v>269</v>
      </c>
      <c r="L8" s="43">
        <v>46.64</v>
      </c>
      <c r="M8" s="43">
        <f t="shared" si="1"/>
        <v>55.967999999999996</v>
      </c>
    </row>
    <row r="9" spans="1:13" ht="15.75">
      <c r="A9" s="331" t="s">
        <v>87</v>
      </c>
      <c r="B9" s="332"/>
      <c r="C9" s="332"/>
      <c r="D9" s="332"/>
      <c r="E9" s="332"/>
      <c r="F9" s="332"/>
      <c r="G9" s="333"/>
      <c r="H9" s="2" t="s">
        <v>6</v>
      </c>
      <c r="I9" s="35">
        <v>62.82</v>
      </c>
      <c r="J9" s="30">
        <f t="shared" si="0"/>
        <v>75.384</v>
      </c>
      <c r="K9" s="41" t="s">
        <v>269</v>
      </c>
      <c r="L9" s="43">
        <v>54.63</v>
      </c>
      <c r="M9" s="43">
        <f t="shared" si="1"/>
        <v>65.556</v>
      </c>
    </row>
    <row r="10" spans="1:13" ht="15.75">
      <c r="A10" s="331" t="s">
        <v>88</v>
      </c>
      <c r="B10" s="332"/>
      <c r="C10" s="332"/>
      <c r="D10" s="332"/>
      <c r="E10" s="332"/>
      <c r="F10" s="332"/>
      <c r="G10" s="333"/>
      <c r="H10" s="2" t="s">
        <v>6</v>
      </c>
      <c r="I10" s="35">
        <v>39.36</v>
      </c>
      <c r="J10" s="30">
        <f t="shared" si="0"/>
        <v>47.232</v>
      </c>
      <c r="K10" s="41" t="s">
        <v>269</v>
      </c>
      <c r="L10" s="43">
        <v>34.22</v>
      </c>
      <c r="M10" s="43">
        <f t="shared" si="1"/>
        <v>41.064</v>
      </c>
    </row>
    <row r="11" spans="1:13" ht="15.75">
      <c r="A11" s="331" t="s">
        <v>89</v>
      </c>
      <c r="B11" s="332"/>
      <c r="C11" s="332"/>
      <c r="D11" s="332"/>
      <c r="E11" s="332"/>
      <c r="F11" s="332"/>
      <c r="G11" s="333"/>
      <c r="H11" s="2" t="s">
        <v>6</v>
      </c>
      <c r="I11" s="35">
        <v>51.65</v>
      </c>
      <c r="J11" s="30">
        <f t="shared" si="0"/>
        <v>61.98</v>
      </c>
      <c r="K11" s="41" t="s">
        <v>269</v>
      </c>
      <c r="L11" s="43">
        <v>44.91</v>
      </c>
      <c r="M11" s="43">
        <f t="shared" si="1"/>
        <v>53.891999999999996</v>
      </c>
    </row>
    <row r="12" spans="1:13" ht="15.75">
      <c r="A12" s="336" t="s">
        <v>90</v>
      </c>
      <c r="B12" s="337"/>
      <c r="C12" s="337"/>
      <c r="D12" s="337"/>
      <c r="E12" s="337"/>
      <c r="F12" s="337"/>
      <c r="G12" s="338"/>
      <c r="H12" s="2" t="s">
        <v>6</v>
      </c>
      <c r="I12" s="35">
        <v>44.36</v>
      </c>
      <c r="J12" s="30">
        <f t="shared" si="0"/>
        <v>53.232</v>
      </c>
      <c r="K12" s="41" t="s">
        <v>269</v>
      </c>
      <c r="L12" s="43">
        <v>38.57</v>
      </c>
      <c r="M12" s="43">
        <f t="shared" si="1"/>
        <v>46.284</v>
      </c>
    </row>
    <row r="13" spans="1:13" ht="15.75">
      <c r="A13" s="336" t="s">
        <v>91</v>
      </c>
      <c r="B13" s="337"/>
      <c r="C13" s="337"/>
      <c r="D13" s="337"/>
      <c r="E13" s="337"/>
      <c r="F13" s="337"/>
      <c r="G13" s="338"/>
      <c r="H13" s="2" t="s">
        <v>6</v>
      </c>
      <c r="I13" s="35">
        <v>62.14</v>
      </c>
      <c r="J13" s="30">
        <f t="shared" si="0"/>
        <v>74.568</v>
      </c>
      <c r="K13" s="41" t="s">
        <v>269</v>
      </c>
      <c r="L13" s="43">
        <v>54.04</v>
      </c>
      <c r="M13" s="43">
        <f t="shared" si="1"/>
        <v>64.848</v>
      </c>
    </row>
    <row r="14" spans="1:13" ht="15.75">
      <c r="A14" s="336" t="s">
        <v>92</v>
      </c>
      <c r="B14" s="337"/>
      <c r="C14" s="337"/>
      <c r="D14" s="337"/>
      <c r="E14" s="337"/>
      <c r="F14" s="337"/>
      <c r="G14" s="338"/>
      <c r="H14" s="2" t="s">
        <v>6</v>
      </c>
      <c r="I14" s="35">
        <v>39.94</v>
      </c>
      <c r="J14" s="30">
        <f t="shared" si="0"/>
        <v>47.928</v>
      </c>
      <c r="K14" s="41" t="s">
        <v>269</v>
      </c>
      <c r="L14" s="43">
        <v>34.73</v>
      </c>
      <c r="M14" s="43">
        <f t="shared" si="1"/>
        <v>41.675999999999995</v>
      </c>
    </row>
    <row r="15" spans="1:13" ht="15.75">
      <c r="A15" s="336" t="s">
        <v>93</v>
      </c>
      <c r="B15" s="337"/>
      <c r="C15" s="337"/>
      <c r="D15" s="337"/>
      <c r="E15" s="337"/>
      <c r="F15" s="337"/>
      <c r="G15" s="338"/>
      <c r="H15" s="2" t="s">
        <v>6</v>
      </c>
      <c r="I15" s="35">
        <v>32.6</v>
      </c>
      <c r="J15" s="30">
        <f t="shared" si="0"/>
        <v>39.12</v>
      </c>
      <c r="K15" s="41" t="s">
        <v>269</v>
      </c>
      <c r="L15" s="43">
        <v>28.35</v>
      </c>
      <c r="M15" s="43">
        <f t="shared" si="1"/>
        <v>34.02</v>
      </c>
    </row>
    <row r="16" spans="1:13" ht="15.75">
      <c r="A16" s="279" t="s">
        <v>94</v>
      </c>
      <c r="B16" s="339"/>
      <c r="C16" s="339"/>
      <c r="D16" s="339"/>
      <c r="E16" s="339"/>
      <c r="F16" s="339"/>
      <c r="G16" s="339"/>
      <c r="H16" s="339"/>
      <c r="I16" s="339"/>
      <c r="J16" s="339"/>
      <c r="K16" s="339"/>
      <c r="L16" s="339"/>
      <c r="M16" s="339"/>
    </row>
    <row r="17" spans="1:13" ht="15.75">
      <c r="A17" s="331" t="s">
        <v>81</v>
      </c>
      <c r="B17" s="332"/>
      <c r="C17" s="332"/>
      <c r="D17" s="332"/>
      <c r="E17" s="332"/>
      <c r="F17" s="332"/>
      <c r="G17" s="333"/>
      <c r="H17" s="2" t="s">
        <v>6</v>
      </c>
      <c r="I17" s="35">
        <v>19.78</v>
      </c>
      <c r="J17" s="36">
        <f aca="true" t="shared" si="2" ref="J17:J51">I17*1.2</f>
        <v>23.736</v>
      </c>
      <c r="K17" s="41" t="s">
        <v>269</v>
      </c>
      <c r="L17" s="42">
        <v>17.2</v>
      </c>
      <c r="M17" s="42">
        <f aca="true" t="shared" si="3" ref="M17:M51">L17*1.2</f>
        <v>20.639999999999997</v>
      </c>
    </row>
    <row r="18" spans="1:13" ht="15.75">
      <c r="A18" s="331" t="s">
        <v>95</v>
      </c>
      <c r="B18" s="332"/>
      <c r="C18" s="332"/>
      <c r="D18" s="332"/>
      <c r="E18" s="332"/>
      <c r="F18" s="332"/>
      <c r="G18" s="333"/>
      <c r="H18" s="2" t="s">
        <v>6</v>
      </c>
      <c r="I18" s="35">
        <v>27.55</v>
      </c>
      <c r="J18" s="36">
        <f t="shared" si="2"/>
        <v>33.06</v>
      </c>
      <c r="K18" s="41" t="s">
        <v>269</v>
      </c>
      <c r="L18" s="42">
        <v>23.96</v>
      </c>
      <c r="M18" s="42">
        <f t="shared" si="3"/>
        <v>28.752</v>
      </c>
    </row>
    <row r="19" spans="1:13" ht="15.75">
      <c r="A19" s="331" t="s">
        <v>97</v>
      </c>
      <c r="B19" s="332"/>
      <c r="C19" s="332"/>
      <c r="D19" s="332"/>
      <c r="E19" s="332"/>
      <c r="F19" s="332"/>
      <c r="G19" s="333"/>
      <c r="H19" s="2" t="s">
        <v>6</v>
      </c>
      <c r="I19" s="35">
        <v>41.74</v>
      </c>
      <c r="J19" s="36">
        <f t="shared" si="2"/>
        <v>50.088</v>
      </c>
      <c r="K19" s="41" t="s">
        <v>269</v>
      </c>
      <c r="L19" s="42">
        <v>36.29</v>
      </c>
      <c r="M19" s="42">
        <f t="shared" si="3"/>
        <v>43.547999999999995</v>
      </c>
    </row>
    <row r="20" spans="1:13" ht="15.75">
      <c r="A20" s="331" t="s">
        <v>96</v>
      </c>
      <c r="B20" s="332"/>
      <c r="C20" s="332"/>
      <c r="D20" s="332"/>
      <c r="E20" s="332"/>
      <c r="F20" s="332"/>
      <c r="G20" s="333"/>
      <c r="H20" s="2" t="s">
        <v>6</v>
      </c>
      <c r="I20" s="35">
        <v>44.99</v>
      </c>
      <c r="J20" s="36">
        <f t="shared" si="2"/>
        <v>53.988</v>
      </c>
      <c r="K20" s="41" t="s">
        <v>269</v>
      </c>
      <c r="L20" s="42">
        <v>39.12</v>
      </c>
      <c r="M20" s="42">
        <f t="shared" si="3"/>
        <v>46.943999999999996</v>
      </c>
    </row>
    <row r="21" spans="1:13" ht="15.75">
      <c r="A21" s="331" t="s">
        <v>98</v>
      </c>
      <c r="B21" s="332"/>
      <c r="C21" s="332"/>
      <c r="D21" s="332"/>
      <c r="E21" s="332"/>
      <c r="F21" s="332"/>
      <c r="G21" s="333"/>
      <c r="H21" s="2" t="s">
        <v>6</v>
      </c>
      <c r="I21" s="35">
        <v>47.52</v>
      </c>
      <c r="J21" s="36">
        <f t="shared" si="2"/>
        <v>57.024</v>
      </c>
      <c r="K21" s="41" t="s">
        <v>269</v>
      </c>
      <c r="L21" s="42">
        <v>41.32</v>
      </c>
      <c r="M21" s="42">
        <f t="shared" si="3"/>
        <v>49.583999999999996</v>
      </c>
    </row>
    <row r="22" spans="1:13" ht="15.75">
      <c r="A22" s="331" t="s">
        <v>99</v>
      </c>
      <c r="B22" s="332"/>
      <c r="C22" s="332"/>
      <c r="D22" s="332"/>
      <c r="E22" s="332"/>
      <c r="F22" s="332"/>
      <c r="G22" s="333"/>
      <c r="H22" s="2" t="s">
        <v>6</v>
      </c>
      <c r="I22" s="35">
        <v>48.05</v>
      </c>
      <c r="J22" s="36">
        <f t="shared" si="2"/>
        <v>57.66</v>
      </c>
      <c r="K22" s="41" t="s">
        <v>269</v>
      </c>
      <c r="L22" s="42">
        <v>41.79</v>
      </c>
      <c r="M22" s="42">
        <f t="shared" si="3"/>
        <v>50.147999999999996</v>
      </c>
    </row>
    <row r="23" spans="1:13" ht="15.75">
      <c r="A23" s="331" t="s">
        <v>100</v>
      </c>
      <c r="B23" s="332"/>
      <c r="C23" s="332"/>
      <c r="D23" s="332"/>
      <c r="E23" s="332"/>
      <c r="F23" s="332"/>
      <c r="G23" s="333"/>
      <c r="H23" s="2" t="s">
        <v>6</v>
      </c>
      <c r="I23" s="35">
        <v>64.86</v>
      </c>
      <c r="J23" s="36">
        <f t="shared" si="2"/>
        <v>77.832</v>
      </c>
      <c r="K23" s="41" t="s">
        <v>269</v>
      </c>
      <c r="L23" s="42">
        <v>56.4</v>
      </c>
      <c r="M23" s="42">
        <f t="shared" si="3"/>
        <v>67.67999999999999</v>
      </c>
    </row>
    <row r="24" spans="1:13" ht="15.75">
      <c r="A24" s="331" t="s">
        <v>266</v>
      </c>
      <c r="B24" s="332"/>
      <c r="C24" s="332"/>
      <c r="D24" s="332"/>
      <c r="E24" s="332"/>
      <c r="F24" s="332"/>
      <c r="G24" s="333"/>
      <c r="H24" s="2" t="s">
        <v>6</v>
      </c>
      <c r="I24" s="35">
        <v>91.15</v>
      </c>
      <c r="J24" s="36">
        <f t="shared" si="2"/>
        <v>109.38000000000001</v>
      </c>
      <c r="K24" s="41" t="s">
        <v>269</v>
      </c>
      <c r="L24" s="42">
        <v>79.26</v>
      </c>
      <c r="M24" s="42">
        <f t="shared" si="3"/>
        <v>95.11200000000001</v>
      </c>
    </row>
    <row r="25" spans="1:13" ht="15.75">
      <c r="A25" s="331" t="s">
        <v>101</v>
      </c>
      <c r="B25" s="332"/>
      <c r="C25" s="332"/>
      <c r="D25" s="332"/>
      <c r="E25" s="332"/>
      <c r="F25" s="332"/>
      <c r="G25" s="333"/>
      <c r="H25" s="2" t="s">
        <v>6</v>
      </c>
      <c r="I25" s="35">
        <v>16.67</v>
      </c>
      <c r="J25" s="36">
        <f t="shared" si="2"/>
        <v>20.004</v>
      </c>
      <c r="K25" s="41" t="s">
        <v>269</v>
      </c>
      <c r="L25" s="42">
        <v>14.49</v>
      </c>
      <c r="M25" s="42">
        <f t="shared" si="3"/>
        <v>17.387999999999998</v>
      </c>
    </row>
    <row r="26" spans="1:13" ht="15.75">
      <c r="A26" s="331" t="s">
        <v>102</v>
      </c>
      <c r="B26" s="332"/>
      <c r="C26" s="332"/>
      <c r="D26" s="332"/>
      <c r="E26" s="332"/>
      <c r="F26" s="332"/>
      <c r="G26" s="333"/>
      <c r="H26" s="2" t="s">
        <v>6</v>
      </c>
      <c r="I26" s="35">
        <v>22.25</v>
      </c>
      <c r="J26" s="36">
        <f t="shared" si="2"/>
        <v>26.7</v>
      </c>
      <c r="K26" s="41" t="s">
        <v>269</v>
      </c>
      <c r="L26" s="42">
        <v>19.35</v>
      </c>
      <c r="M26" s="42">
        <f t="shared" si="3"/>
        <v>23.220000000000002</v>
      </c>
    </row>
    <row r="27" spans="1:13" ht="15.75">
      <c r="A27" s="331" t="s">
        <v>103</v>
      </c>
      <c r="B27" s="332"/>
      <c r="C27" s="332"/>
      <c r="D27" s="332"/>
      <c r="E27" s="332"/>
      <c r="F27" s="332"/>
      <c r="G27" s="333"/>
      <c r="H27" s="2" t="s">
        <v>6</v>
      </c>
      <c r="I27" s="35">
        <v>33.33</v>
      </c>
      <c r="J27" s="36">
        <f t="shared" si="2"/>
        <v>39.995999999999995</v>
      </c>
      <c r="K27" s="41" t="s">
        <v>269</v>
      </c>
      <c r="L27" s="42">
        <v>28.98</v>
      </c>
      <c r="M27" s="42">
        <f t="shared" si="3"/>
        <v>34.775999999999996</v>
      </c>
    </row>
    <row r="28" spans="1:13" ht="15.75">
      <c r="A28" s="331" t="s">
        <v>104</v>
      </c>
      <c r="B28" s="332"/>
      <c r="C28" s="332"/>
      <c r="D28" s="332"/>
      <c r="E28" s="332"/>
      <c r="F28" s="332"/>
      <c r="G28" s="333"/>
      <c r="H28" s="2" t="s">
        <v>6</v>
      </c>
      <c r="I28" s="35">
        <v>48.83</v>
      </c>
      <c r="J28" s="36">
        <f t="shared" si="2"/>
        <v>58.596</v>
      </c>
      <c r="K28" s="41" t="s">
        <v>269</v>
      </c>
      <c r="L28" s="42">
        <v>42.46</v>
      </c>
      <c r="M28" s="42">
        <f t="shared" si="3"/>
        <v>50.952</v>
      </c>
    </row>
    <row r="29" spans="1:13" ht="15.75">
      <c r="A29" s="331" t="s">
        <v>267</v>
      </c>
      <c r="B29" s="332"/>
      <c r="C29" s="332"/>
      <c r="D29" s="332"/>
      <c r="E29" s="332"/>
      <c r="F29" s="332"/>
      <c r="G29" s="333"/>
      <c r="H29" s="2" t="s">
        <v>6</v>
      </c>
      <c r="I29" s="35">
        <v>73.17</v>
      </c>
      <c r="J29" s="36">
        <f t="shared" si="2"/>
        <v>87.804</v>
      </c>
      <c r="K29" s="41" t="s">
        <v>269</v>
      </c>
      <c r="L29" s="42">
        <v>63.63</v>
      </c>
      <c r="M29" s="42">
        <f t="shared" si="3"/>
        <v>76.356</v>
      </c>
    </row>
    <row r="30" spans="1:13" ht="15.75">
      <c r="A30" s="331" t="s">
        <v>105</v>
      </c>
      <c r="B30" s="332"/>
      <c r="C30" s="332"/>
      <c r="D30" s="332"/>
      <c r="E30" s="332"/>
      <c r="F30" s="332"/>
      <c r="G30" s="333"/>
      <c r="H30" s="2" t="s">
        <v>6</v>
      </c>
      <c r="I30" s="35">
        <v>45.87</v>
      </c>
      <c r="J30" s="36">
        <f t="shared" si="2"/>
        <v>55.044</v>
      </c>
      <c r="K30" s="41" t="s">
        <v>269</v>
      </c>
      <c r="L30" s="42">
        <v>39.88</v>
      </c>
      <c r="M30" s="42">
        <f t="shared" si="3"/>
        <v>47.856</v>
      </c>
    </row>
    <row r="31" spans="1:13" ht="15.75">
      <c r="A31" s="331" t="s">
        <v>106</v>
      </c>
      <c r="B31" s="332"/>
      <c r="C31" s="332"/>
      <c r="D31" s="332"/>
      <c r="E31" s="332"/>
      <c r="F31" s="332"/>
      <c r="G31" s="333"/>
      <c r="H31" s="2" t="s">
        <v>6</v>
      </c>
      <c r="I31" s="35">
        <v>43.58</v>
      </c>
      <c r="J31" s="36">
        <f t="shared" si="2"/>
        <v>52.296</v>
      </c>
      <c r="K31" s="41" t="s">
        <v>269</v>
      </c>
      <c r="L31" s="42">
        <v>44.83</v>
      </c>
      <c r="M31" s="42">
        <f t="shared" si="3"/>
        <v>53.796</v>
      </c>
    </row>
    <row r="32" spans="1:13" ht="15.75">
      <c r="A32" s="331" t="s">
        <v>107</v>
      </c>
      <c r="B32" s="332"/>
      <c r="C32" s="332"/>
      <c r="D32" s="332"/>
      <c r="E32" s="332"/>
      <c r="F32" s="332"/>
      <c r="G32" s="333"/>
      <c r="H32" s="2" t="s">
        <v>6</v>
      </c>
      <c r="I32" s="35">
        <v>33.19</v>
      </c>
      <c r="J32" s="36">
        <f t="shared" si="2"/>
        <v>39.827999999999996</v>
      </c>
      <c r="K32" s="41" t="s">
        <v>269</v>
      </c>
      <c r="L32" s="42">
        <v>28.86</v>
      </c>
      <c r="M32" s="42">
        <f t="shared" si="3"/>
        <v>34.632</v>
      </c>
    </row>
    <row r="33" spans="1:13" ht="15.75">
      <c r="A33" s="331" t="s">
        <v>108</v>
      </c>
      <c r="B33" s="332"/>
      <c r="C33" s="332"/>
      <c r="D33" s="332"/>
      <c r="E33" s="332"/>
      <c r="F33" s="332"/>
      <c r="G33" s="333"/>
      <c r="H33" s="2" t="s">
        <v>6</v>
      </c>
      <c r="I33" s="35">
        <v>44.7</v>
      </c>
      <c r="J33" s="36">
        <f t="shared" si="2"/>
        <v>53.64</v>
      </c>
      <c r="K33" s="41" t="s">
        <v>269</v>
      </c>
      <c r="L33" s="42">
        <v>38.87</v>
      </c>
      <c r="M33" s="42">
        <f t="shared" si="3"/>
        <v>46.644</v>
      </c>
    </row>
    <row r="34" spans="1:13" ht="15.75">
      <c r="A34" s="331" t="s">
        <v>109</v>
      </c>
      <c r="B34" s="332"/>
      <c r="C34" s="332"/>
      <c r="D34" s="332"/>
      <c r="E34" s="332"/>
      <c r="F34" s="332"/>
      <c r="G34" s="333"/>
      <c r="H34" s="2" t="s">
        <v>6</v>
      </c>
      <c r="I34" s="35">
        <v>48.78</v>
      </c>
      <c r="J34" s="36">
        <f t="shared" si="2"/>
        <v>58.536</v>
      </c>
      <c r="K34" s="41" t="s">
        <v>269</v>
      </c>
      <c r="L34" s="42">
        <v>42.42</v>
      </c>
      <c r="M34" s="42">
        <f t="shared" si="3"/>
        <v>50.904</v>
      </c>
    </row>
    <row r="35" spans="1:13" ht="15.75">
      <c r="A35" s="331" t="s">
        <v>110</v>
      </c>
      <c r="B35" s="332"/>
      <c r="C35" s="332"/>
      <c r="D35" s="332"/>
      <c r="E35" s="332"/>
      <c r="F35" s="332"/>
      <c r="G35" s="333"/>
      <c r="H35" s="2" t="s">
        <v>6</v>
      </c>
      <c r="I35" s="35">
        <v>53.15</v>
      </c>
      <c r="J35" s="36">
        <f t="shared" si="2"/>
        <v>63.779999999999994</v>
      </c>
      <c r="K35" s="41" t="s">
        <v>269</v>
      </c>
      <c r="L35" s="42">
        <v>46.22</v>
      </c>
      <c r="M35" s="42">
        <f t="shared" si="3"/>
        <v>55.464</v>
      </c>
    </row>
    <row r="36" spans="1:13" ht="15.75">
      <c r="A36" s="331" t="s">
        <v>111</v>
      </c>
      <c r="B36" s="332"/>
      <c r="C36" s="332"/>
      <c r="D36" s="332"/>
      <c r="E36" s="332"/>
      <c r="F36" s="332"/>
      <c r="G36" s="333"/>
      <c r="H36" s="2" t="s">
        <v>6</v>
      </c>
      <c r="I36" s="35">
        <v>53.49</v>
      </c>
      <c r="J36" s="36">
        <f t="shared" si="2"/>
        <v>64.188</v>
      </c>
      <c r="K36" s="41" t="s">
        <v>269</v>
      </c>
      <c r="L36" s="42">
        <v>46.52</v>
      </c>
      <c r="M36" s="42">
        <f t="shared" si="3"/>
        <v>55.824000000000005</v>
      </c>
    </row>
    <row r="37" spans="1:13" ht="15.75">
      <c r="A37" s="331" t="s">
        <v>112</v>
      </c>
      <c r="B37" s="332"/>
      <c r="C37" s="332"/>
      <c r="D37" s="332"/>
      <c r="E37" s="332"/>
      <c r="F37" s="332"/>
      <c r="G37" s="333"/>
      <c r="H37" s="2" t="s">
        <v>6</v>
      </c>
      <c r="I37" s="35">
        <v>64.38</v>
      </c>
      <c r="J37" s="36">
        <f t="shared" si="2"/>
        <v>77.25599999999999</v>
      </c>
      <c r="K37" s="41" t="s">
        <v>269</v>
      </c>
      <c r="L37" s="42">
        <v>55.98</v>
      </c>
      <c r="M37" s="42">
        <f t="shared" si="3"/>
        <v>67.17599999999999</v>
      </c>
    </row>
    <row r="38" spans="1:13" ht="15.75">
      <c r="A38" s="331" t="s">
        <v>113</v>
      </c>
      <c r="B38" s="332"/>
      <c r="C38" s="332"/>
      <c r="D38" s="332"/>
      <c r="E38" s="332"/>
      <c r="F38" s="332"/>
      <c r="G38" s="333"/>
      <c r="H38" s="2" t="s">
        <v>6</v>
      </c>
      <c r="I38" s="35">
        <v>15.89</v>
      </c>
      <c r="J38" s="36">
        <f t="shared" si="2"/>
        <v>19.068</v>
      </c>
      <c r="K38" s="41" t="s">
        <v>269</v>
      </c>
      <c r="L38" s="42">
        <v>13.82</v>
      </c>
      <c r="M38" s="42">
        <f t="shared" si="3"/>
        <v>16.584</v>
      </c>
    </row>
    <row r="39" spans="1:13" ht="15.75">
      <c r="A39" s="331" t="s">
        <v>114</v>
      </c>
      <c r="B39" s="332"/>
      <c r="C39" s="332"/>
      <c r="D39" s="332"/>
      <c r="E39" s="332"/>
      <c r="F39" s="332"/>
      <c r="G39" s="333"/>
      <c r="H39" s="2" t="s">
        <v>6</v>
      </c>
      <c r="I39" s="35">
        <v>24.54</v>
      </c>
      <c r="J39" s="36">
        <f t="shared" si="2"/>
        <v>29.447999999999997</v>
      </c>
      <c r="K39" s="41" t="s">
        <v>269</v>
      </c>
      <c r="L39" s="42">
        <v>21.34</v>
      </c>
      <c r="M39" s="42">
        <f t="shared" si="3"/>
        <v>25.608</v>
      </c>
    </row>
    <row r="40" spans="1:13" ht="15.75">
      <c r="A40" s="331" t="s">
        <v>125</v>
      </c>
      <c r="B40" s="332"/>
      <c r="C40" s="332"/>
      <c r="D40" s="332"/>
      <c r="E40" s="332"/>
      <c r="F40" s="332"/>
      <c r="G40" s="333"/>
      <c r="H40" s="2" t="s">
        <v>6</v>
      </c>
      <c r="I40" s="35">
        <v>29.69</v>
      </c>
      <c r="J40" s="36">
        <f t="shared" si="2"/>
        <v>35.628</v>
      </c>
      <c r="K40" s="41" t="s">
        <v>269</v>
      </c>
      <c r="L40" s="42">
        <v>25.81</v>
      </c>
      <c r="M40" s="42">
        <f t="shared" si="3"/>
        <v>30.971999999999998</v>
      </c>
    </row>
    <row r="41" spans="1:13" ht="15.75">
      <c r="A41" s="331" t="s">
        <v>115</v>
      </c>
      <c r="B41" s="332"/>
      <c r="C41" s="332"/>
      <c r="D41" s="332"/>
      <c r="E41" s="332"/>
      <c r="F41" s="332"/>
      <c r="G41" s="333"/>
      <c r="H41" s="2" t="s">
        <v>6</v>
      </c>
      <c r="I41" s="35">
        <v>41.2</v>
      </c>
      <c r="J41" s="36">
        <f t="shared" si="2"/>
        <v>49.440000000000005</v>
      </c>
      <c r="K41" s="41" t="s">
        <v>269</v>
      </c>
      <c r="L41" s="42">
        <v>35.83</v>
      </c>
      <c r="M41" s="42">
        <f t="shared" si="3"/>
        <v>42.995999999999995</v>
      </c>
    </row>
    <row r="42" spans="1:13" ht="15.75">
      <c r="A42" s="331" t="s">
        <v>116</v>
      </c>
      <c r="B42" s="332"/>
      <c r="C42" s="332"/>
      <c r="D42" s="332"/>
      <c r="E42" s="332"/>
      <c r="F42" s="332"/>
      <c r="G42" s="333"/>
      <c r="H42" s="2" t="s">
        <v>6</v>
      </c>
      <c r="I42" s="35">
        <v>54.52</v>
      </c>
      <c r="J42" s="36">
        <f t="shared" si="2"/>
        <v>65.424</v>
      </c>
      <c r="K42" s="41" t="s">
        <v>269</v>
      </c>
      <c r="L42" s="42">
        <v>47.4</v>
      </c>
      <c r="M42" s="42">
        <f t="shared" si="3"/>
        <v>56.879999999999995</v>
      </c>
    </row>
    <row r="43" spans="1:13" ht="15.75">
      <c r="A43" s="331" t="s">
        <v>117</v>
      </c>
      <c r="B43" s="332"/>
      <c r="C43" s="332"/>
      <c r="D43" s="332"/>
      <c r="E43" s="332"/>
      <c r="F43" s="332"/>
      <c r="G43" s="333"/>
      <c r="H43" s="2" t="s">
        <v>6</v>
      </c>
      <c r="I43" s="35">
        <v>18.66</v>
      </c>
      <c r="J43" s="36">
        <f t="shared" si="2"/>
        <v>22.392</v>
      </c>
      <c r="K43" s="41" t="s">
        <v>269</v>
      </c>
      <c r="L43" s="42">
        <v>16.22</v>
      </c>
      <c r="M43" s="42">
        <f t="shared" si="3"/>
        <v>19.464</v>
      </c>
    </row>
    <row r="44" spans="1:13" ht="15.75">
      <c r="A44" s="331" t="s">
        <v>118</v>
      </c>
      <c r="B44" s="332"/>
      <c r="C44" s="332"/>
      <c r="D44" s="332"/>
      <c r="E44" s="332"/>
      <c r="F44" s="332"/>
      <c r="G44" s="333"/>
      <c r="H44" s="2" t="s">
        <v>6</v>
      </c>
      <c r="I44" s="35">
        <v>25.36</v>
      </c>
      <c r="J44" s="36">
        <f t="shared" si="2"/>
        <v>30.432</v>
      </c>
      <c r="K44" s="41" t="s">
        <v>269</v>
      </c>
      <c r="L44" s="42">
        <v>22.05</v>
      </c>
      <c r="M44" s="42">
        <f t="shared" si="3"/>
        <v>26.46</v>
      </c>
    </row>
    <row r="45" spans="1:13" ht="15.75">
      <c r="A45" s="331" t="s">
        <v>268</v>
      </c>
      <c r="B45" s="332"/>
      <c r="C45" s="332"/>
      <c r="D45" s="332"/>
      <c r="E45" s="332"/>
      <c r="F45" s="332"/>
      <c r="G45" s="333"/>
      <c r="H45" s="2" t="s">
        <v>6</v>
      </c>
      <c r="I45" s="35">
        <v>35.66</v>
      </c>
      <c r="J45" s="36">
        <f t="shared" si="2"/>
        <v>42.791999999999994</v>
      </c>
      <c r="K45" s="41" t="s">
        <v>269</v>
      </c>
      <c r="L45" s="42">
        <v>31.01</v>
      </c>
      <c r="M45" s="42">
        <f t="shared" si="3"/>
        <v>37.212</v>
      </c>
    </row>
    <row r="46" spans="1:13" ht="15.75">
      <c r="A46" s="331" t="s">
        <v>119</v>
      </c>
      <c r="B46" s="332"/>
      <c r="C46" s="332"/>
      <c r="D46" s="332"/>
      <c r="E46" s="332"/>
      <c r="F46" s="332"/>
      <c r="G46" s="333"/>
      <c r="H46" s="2" t="s">
        <v>6</v>
      </c>
      <c r="I46" s="35">
        <v>59.03</v>
      </c>
      <c r="J46" s="36">
        <f t="shared" si="2"/>
        <v>70.836</v>
      </c>
      <c r="K46" s="41" t="s">
        <v>269</v>
      </c>
      <c r="L46" s="42">
        <v>51.33</v>
      </c>
      <c r="M46" s="42">
        <f t="shared" si="3"/>
        <v>61.596</v>
      </c>
    </row>
    <row r="47" spans="1:13" ht="15.75">
      <c r="A47" s="331" t="s">
        <v>120</v>
      </c>
      <c r="B47" s="332"/>
      <c r="C47" s="332"/>
      <c r="D47" s="332"/>
      <c r="E47" s="332"/>
      <c r="F47" s="332"/>
      <c r="G47" s="333"/>
      <c r="H47" s="2" t="s">
        <v>6</v>
      </c>
      <c r="I47" s="35">
        <v>26.92</v>
      </c>
      <c r="J47" s="36">
        <f t="shared" si="2"/>
        <v>32.304</v>
      </c>
      <c r="K47" s="41" t="s">
        <v>269</v>
      </c>
      <c r="L47" s="42">
        <v>23.41</v>
      </c>
      <c r="M47" s="42">
        <f t="shared" si="3"/>
        <v>28.092</v>
      </c>
    </row>
    <row r="48" spans="1:13" ht="15.75">
      <c r="A48" s="331" t="s">
        <v>121</v>
      </c>
      <c r="B48" s="332"/>
      <c r="C48" s="332"/>
      <c r="D48" s="332"/>
      <c r="E48" s="332"/>
      <c r="F48" s="332"/>
      <c r="G48" s="333"/>
      <c r="H48" s="2" t="s">
        <v>6</v>
      </c>
      <c r="I48" s="35">
        <v>33.72</v>
      </c>
      <c r="J48" s="36">
        <f t="shared" si="2"/>
        <v>40.464</v>
      </c>
      <c r="K48" s="41" t="s">
        <v>269</v>
      </c>
      <c r="L48" s="42">
        <v>29.32</v>
      </c>
      <c r="M48" s="42">
        <f t="shared" si="3"/>
        <v>35.184</v>
      </c>
    </row>
    <row r="49" spans="1:13" ht="15.75">
      <c r="A49" s="331" t="s">
        <v>122</v>
      </c>
      <c r="B49" s="332"/>
      <c r="C49" s="332"/>
      <c r="D49" s="332"/>
      <c r="E49" s="332"/>
      <c r="F49" s="332"/>
      <c r="G49" s="333"/>
      <c r="H49" s="2" t="s">
        <v>6</v>
      </c>
      <c r="I49" s="35">
        <v>14.96</v>
      </c>
      <c r="J49" s="36">
        <f t="shared" si="2"/>
        <v>17.952</v>
      </c>
      <c r="K49" s="41" t="s">
        <v>269</v>
      </c>
      <c r="L49" s="42">
        <v>13.01</v>
      </c>
      <c r="M49" s="42">
        <f t="shared" si="3"/>
        <v>15.611999999999998</v>
      </c>
    </row>
    <row r="50" spans="1:13" ht="15.75">
      <c r="A50" s="331" t="s">
        <v>123</v>
      </c>
      <c r="B50" s="332"/>
      <c r="C50" s="332"/>
      <c r="D50" s="332"/>
      <c r="E50" s="332"/>
      <c r="F50" s="332"/>
      <c r="G50" s="333"/>
      <c r="H50" s="2" t="s">
        <v>6</v>
      </c>
      <c r="I50" s="37">
        <v>44.94</v>
      </c>
      <c r="J50" s="36">
        <f t="shared" si="2"/>
        <v>53.928</v>
      </c>
      <c r="K50" s="41" t="s">
        <v>269</v>
      </c>
      <c r="L50" s="42">
        <v>39.08</v>
      </c>
      <c r="M50" s="42">
        <f t="shared" si="3"/>
        <v>46.895999999999994</v>
      </c>
    </row>
    <row r="51" spans="1:13" ht="15.75">
      <c r="A51" s="258" t="s">
        <v>124</v>
      </c>
      <c r="B51" s="334"/>
      <c r="C51" s="334"/>
      <c r="D51" s="334"/>
      <c r="E51" s="334"/>
      <c r="F51" s="334"/>
      <c r="G51" s="335"/>
      <c r="H51" s="2" t="s">
        <v>6</v>
      </c>
      <c r="I51" s="35">
        <v>19.24</v>
      </c>
      <c r="J51" s="36">
        <f t="shared" si="2"/>
        <v>23.087999999999997</v>
      </c>
      <c r="K51" s="41" t="s">
        <v>269</v>
      </c>
      <c r="L51" s="42">
        <v>16.73</v>
      </c>
      <c r="M51" s="42">
        <f t="shared" si="3"/>
        <v>20.076</v>
      </c>
    </row>
  </sheetData>
  <sheetProtection/>
  <mergeCells count="51">
    <mergeCell ref="A19:G19"/>
    <mergeCell ref="A20:G20"/>
    <mergeCell ref="A21:G21"/>
    <mergeCell ref="A22:G22"/>
    <mergeCell ref="A3:G3"/>
    <mergeCell ref="A6:G6"/>
    <mergeCell ref="A1:M1"/>
    <mergeCell ref="A15:G15"/>
    <mergeCell ref="A14:G14"/>
    <mergeCell ref="A4:G4"/>
    <mergeCell ref="A5:G5"/>
    <mergeCell ref="A7:G7"/>
    <mergeCell ref="A8:G8"/>
    <mergeCell ref="A13:G13"/>
    <mergeCell ref="A2:M2"/>
    <mergeCell ref="A29:G29"/>
    <mergeCell ref="A9:G9"/>
    <mergeCell ref="A10:G10"/>
    <mergeCell ref="A23:G23"/>
    <mergeCell ref="A11:G11"/>
    <mergeCell ref="A12:G12"/>
    <mergeCell ref="A26:G26"/>
    <mergeCell ref="A28:G28"/>
    <mergeCell ref="A16:M16"/>
    <mergeCell ref="A25:G25"/>
    <mergeCell ref="A37:G37"/>
    <mergeCell ref="A38:G38"/>
    <mergeCell ref="A17:G17"/>
    <mergeCell ref="A24:G24"/>
    <mergeCell ref="A45:G45"/>
    <mergeCell ref="A33:G33"/>
    <mergeCell ref="A27:G27"/>
    <mergeCell ref="A44:G44"/>
    <mergeCell ref="A30:G30"/>
    <mergeCell ref="A18:G18"/>
    <mergeCell ref="A51:G51"/>
    <mergeCell ref="A41:G41"/>
    <mergeCell ref="A34:G34"/>
    <mergeCell ref="A35:G35"/>
    <mergeCell ref="A36:G36"/>
    <mergeCell ref="A31:G31"/>
    <mergeCell ref="A32:G32"/>
    <mergeCell ref="A50:G50"/>
    <mergeCell ref="A39:G39"/>
    <mergeCell ref="A40:G40"/>
    <mergeCell ref="A42:G42"/>
    <mergeCell ref="A43:G43"/>
    <mergeCell ref="A49:G49"/>
    <mergeCell ref="A46:G46"/>
    <mergeCell ref="A47:G47"/>
    <mergeCell ref="A48:G48"/>
  </mergeCells>
  <printOptions/>
  <pageMargins left="0.7086614173228347" right="0.7086614173228347" top="0.7480314960629921" bottom="0.7480314960629921" header="0.31496062992125984" footer="0.31496062992125984"/>
  <pageSetup fitToHeight="1" fitToWidth="1"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15"/>
  <sheetViews>
    <sheetView zoomScale="90" zoomScaleNormal="90" zoomScalePageLayoutView="0" workbookViewId="0" topLeftCell="A1">
      <selection activeCell="A2" sqref="A2:J15"/>
    </sheetView>
  </sheetViews>
  <sheetFormatPr defaultColWidth="9.140625" defaultRowHeight="15"/>
  <cols>
    <col min="8" max="8" width="10.28125" style="0" customWidth="1"/>
    <col min="9" max="9" width="11.28125" style="0" customWidth="1"/>
    <col min="10" max="10" width="17.8515625" style="0" customWidth="1"/>
  </cols>
  <sheetData>
    <row r="1" spans="1:10" ht="18.75">
      <c r="A1" s="261" t="s">
        <v>351</v>
      </c>
      <c r="B1" s="262"/>
      <c r="C1" s="262"/>
      <c r="D1" s="262"/>
      <c r="E1" s="262"/>
      <c r="F1" s="262"/>
      <c r="G1" s="262"/>
      <c r="H1" s="262"/>
      <c r="I1" s="262"/>
      <c r="J1" s="262"/>
    </row>
    <row r="2" spans="1:10" ht="31.5">
      <c r="A2" s="279" t="s">
        <v>174</v>
      </c>
      <c r="B2" s="225"/>
      <c r="C2" s="225"/>
      <c r="D2" s="225"/>
      <c r="E2" s="225"/>
      <c r="F2" s="225"/>
      <c r="G2" s="225"/>
      <c r="H2" s="52" t="s">
        <v>347</v>
      </c>
      <c r="I2" s="52" t="s">
        <v>348</v>
      </c>
      <c r="J2" s="53" t="s">
        <v>173</v>
      </c>
    </row>
    <row r="3" spans="1:10" ht="85.5" customHeight="1">
      <c r="A3" s="342" t="s">
        <v>349</v>
      </c>
      <c r="B3" s="281"/>
      <c r="C3" s="281"/>
      <c r="D3" s="281"/>
      <c r="E3" s="281"/>
      <c r="F3" s="281"/>
      <c r="G3" s="282"/>
      <c r="H3" s="50">
        <v>14.05</v>
      </c>
      <c r="I3" s="51">
        <v>16.86</v>
      </c>
      <c r="J3" s="18" t="s">
        <v>346</v>
      </c>
    </row>
    <row r="4" spans="1:10" ht="85.5" customHeight="1">
      <c r="A4" s="342" t="s">
        <v>350</v>
      </c>
      <c r="B4" s="281"/>
      <c r="C4" s="281"/>
      <c r="D4" s="281"/>
      <c r="E4" s="281"/>
      <c r="F4" s="281"/>
      <c r="G4" s="282"/>
      <c r="H4" s="50">
        <v>16.2</v>
      </c>
      <c r="I4" s="51">
        <v>19.44</v>
      </c>
      <c r="J4" s="18" t="s">
        <v>346</v>
      </c>
    </row>
    <row r="5" spans="1:10" ht="18.75">
      <c r="A5" s="261" t="s">
        <v>352</v>
      </c>
      <c r="B5" s="262"/>
      <c r="C5" s="262"/>
      <c r="D5" s="262"/>
      <c r="E5" s="262"/>
      <c r="F5" s="262"/>
      <c r="G5" s="262"/>
      <c r="H5" s="262"/>
      <c r="I5" s="262"/>
      <c r="J5" s="262"/>
    </row>
    <row r="6" spans="1:10" ht="31.5">
      <c r="A6" s="279" t="s">
        <v>174</v>
      </c>
      <c r="B6" s="225"/>
      <c r="C6" s="225"/>
      <c r="D6" s="225"/>
      <c r="E6" s="225"/>
      <c r="F6" s="225"/>
      <c r="G6" s="225"/>
      <c r="H6" s="52" t="s">
        <v>347</v>
      </c>
      <c r="I6" s="52" t="s">
        <v>348</v>
      </c>
      <c r="J6" s="53" t="s">
        <v>173</v>
      </c>
    </row>
    <row r="7" spans="1:10" ht="201" customHeight="1">
      <c r="A7" s="342" t="s">
        <v>355</v>
      </c>
      <c r="B7" s="281"/>
      <c r="C7" s="281"/>
      <c r="D7" s="281"/>
      <c r="E7" s="281"/>
      <c r="F7" s="281"/>
      <c r="G7" s="282"/>
      <c r="H7" s="50">
        <v>10.08</v>
      </c>
      <c r="I7" s="51">
        <v>12.1</v>
      </c>
      <c r="J7" s="18" t="s">
        <v>353</v>
      </c>
    </row>
    <row r="8" spans="1:10" ht="63.75" customHeight="1">
      <c r="A8" s="280" t="s">
        <v>354</v>
      </c>
      <c r="B8" s="281"/>
      <c r="C8" s="281"/>
      <c r="D8" s="281"/>
      <c r="E8" s="281"/>
      <c r="F8" s="281"/>
      <c r="G8" s="282"/>
      <c r="H8" s="50">
        <v>12.6</v>
      </c>
      <c r="I8" s="51">
        <v>15.12</v>
      </c>
      <c r="J8" s="18" t="s">
        <v>346</v>
      </c>
    </row>
    <row r="9" spans="1:10" ht="69.75" customHeight="1">
      <c r="A9" s="280" t="s">
        <v>356</v>
      </c>
      <c r="B9" s="281"/>
      <c r="C9" s="281"/>
      <c r="D9" s="281"/>
      <c r="E9" s="281"/>
      <c r="F9" s="281"/>
      <c r="G9" s="282"/>
      <c r="H9" s="50">
        <v>12.47</v>
      </c>
      <c r="I9" s="51">
        <v>14.96</v>
      </c>
      <c r="J9" s="18" t="s">
        <v>357</v>
      </c>
    </row>
    <row r="10" spans="1:10" ht="15.75" customHeight="1">
      <c r="A10" s="261" t="s">
        <v>358</v>
      </c>
      <c r="B10" s="262"/>
      <c r="C10" s="262"/>
      <c r="D10" s="262"/>
      <c r="E10" s="262"/>
      <c r="F10" s="262"/>
      <c r="G10" s="262"/>
      <c r="H10" s="262"/>
      <c r="I10" s="262"/>
      <c r="J10" s="262"/>
    </row>
    <row r="11" spans="1:10" ht="31.5">
      <c r="A11" s="279" t="s">
        <v>174</v>
      </c>
      <c r="B11" s="225"/>
      <c r="C11" s="225"/>
      <c r="D11" s="225"/>
      <c r="E11" s="225"/>
      <c r="F11" s="225"/>
      <c r="G11" s="225"/>
      <c r="H11" s="52" t="s">
        <v>347</v>
      </c>
      <c r="I11" s="52" t="s">
        <v>348</v>
      </c>
      <c r="J11" s="53" t="s">
        <v>173</v>
      </c>
    </row>
    <row r="12" spans="1:10" ht="152.25" customHeight="1">
      <c r="A12" s="280" t="s">
        <v>359</v>
      </c>
      <c r="B12" s="281"/>
      <c r="C12" s="281"/>
      <c r="D12" s="281"/>
      <c r="E12" s="281"/>
      <c r="F12" s="281"/>
      <c r="G12" s="282"/>
      <c r="H12" s="50">
        <v>43.6</v>
      </c>
      <c r="I12" s="51">
        <v>52.32</v>
      </c>
      <c r="J12" s="18" t="s">
        <v>353</v>
      </c>
    </row>
    <row r="13" spans="1:10" ht="21" customHeight="1">
      <c r="A13" s="261" t="s">
        <v>360</v>
      </c>
      <c r="B13" s="262"/>
      <c r="C13" s="262"/>
      <c r="D13" s="262"/>
      <c r="E13" s="262"/>
      <c r="F13" s="262"/>
      <c r="G13" s="262"/>
      <c r="H13" s="262"/>
      <c r="I13" s="262"/>
      <c r="J13" s="262"/>
    </row>
    <row r="14" spans="1:10" ht="32.25" customHeight="1">
      <c r="A14" s="279" t="s">
        <v>174</v>
      </c>
      <c r="B14" s="225"/>
      <c r="C14" s="225"/>
      <c r="D14" s="225"/>
      <c r="E14" s="225"/>
      <c r="F14" s="225"/>
      <c r="G14" s="225"/>
      <c r="H14" s="52" t="s">
        <v>361</v>
      </c>
      <c r="I14" s="52" t="s">
        <v>362</v>
      </c>
      <c r="J14" s="53" t="s">
        <v>173</v>
      </c>
    </row>
    <row r="15" spans="1:10" ht="143.25" customHeight="1">
      <c r="A15" s="343" t="s">
        <v>396</v>
      </c>
      <c r="B15" s="344"/>
      <c r="C15" s="344"/>
      <c r="D15" s="344"/>
      <c r="E15" s="344"/>
      <c r="F15" s="344"/>
      <c r="G15" s="345"/>
      <c r="H15" s="50">
        <v>2.99</v>
      </c>
      <c r="I15" s="51">
        <v>3.6</v>
      </c>
      <c r="J15" s="18" t="s">
        <v>363</v>
      </c>
    </row>
  </sheetData>
  <sheetProtection/>
  <mergeCells count="15">
    <mergeCell ref="A2:G2"/>
    <mergeCell ref="A5:J5"/>
    <mergeCell ref="A8:G8"/>
    <mergeCell ref="A10:J10"/>
    <mergeCell ref="A13:J13"/>
    <mergeCell ref="A6:G6"/>
    <mergeCell ref="A7:G7"/>
    <mergeCell ref="A9:G9"/>
    <mergeCell ref="A11:G11"/>
    <mergeCell ref="A15:G15"/>
    <mergeCell ref="A1:J1"/>
    <mergeCell ref="A3:G3"/>
    <mergeCell ref="A4:G4"/>
    <mergeCell ref="A12:G12"/>
    <mergeCell ref="A14:G14"/>
  </mergeCells>
  <printOptions/>
  <pageMargins left="0.7086614173228347" right="0.7086614173228347" top="0.7480314960629921" bottom="0.7480314960629921" header="0.31496062992125984" footer="0.31496062992125984"/>
  <pageSetup fitToHeight="1" fitToWidth="1"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2018-03-27T06:54:32Z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