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9240" activeTab="0"/>
  </bookViews>
  <sheets>
    <sheet name="Лист1" sheetId="1" r:id="rId1"/>
  </sheets>
  <externalReferences>
    <externalReference r:id="rId4"/>
  </externalReferences>
  <definedNames>
    <definedName name="_xlfn.FILTERXML" hidden="1">#NAME?</definedName>
    <definedName name="_xlfn.IFERROR" hidden="1">#NAME?</definedName>
    <definedName name="_xlfn.WEBSERVICE" hidden="1">#NAME?</definedName>
  </definedNames>
  <calcPr fullCalcOnLoad="1"/>
</workbook>
</file>

<file path=xl/sharedStrings.xml><?xml version="1.0" encoding="utf-8"?>
<sst xmlns="http://schemas.openxmlformats.org/spreadsheetml/2006/main" count="145" uniqueCount="72">
  <si>
    <t>Оплата по курсу
НБ РБ + 1%
на дату расчета</t>
  </si>
  <si>
    <t>Курс НБ</t>
  </si>
  <si>
    <t>Курс расч.</t>
  </si>
  <si>
    <t>Расчет действителен на:</t>
  </si>
  <si>
    <r>
      <rPr>
        <b/>
        <sz val="14"/>
        <color indexed="8"/>
        <rFont val="Calibri"/>
        <family val="2"/>
      </rPr>
      <t>+375 (44) 583-73-93</t>
    </r>
  </si>
  <si>
    <t>К ОПЛАТЕ</t>
  </si>
  <si>
    <r>
      <rPr>
        <b/>
        <sz val="14"/>
        <color indexed="8"/>
        <rFont val="Calibri"/>
        <family val="2"/>
      </rPr>
      <t>+375 (29) 593-73-93</t>
    </r>
  </si>
  <si>
    <t>Модули монохромные для улицы (шлейфы и провода питания в комплекте)</t>
  </si>
  <si>
    <t>Модель</t>
  </si>
  <si>
    <t>Цветность</t>
  </si>
  <si>
    <t>Тип</t>
  </si>
  <si>
    <t>Шаг,
мм</t>
  </si>
  <si>
    <t>Размер,
мм</t>
  </si>
  <si>
    <t>Разреш., мм</t>
  </si>
  <si>
    <t>Яркость,
Кд/м²</t>
  </si>
  <si>
    <t>Э/потр., Вт*м²</t>
  </si>
  <si>
    <t>Hub</t>
  </si>
  <si>
    <t>Упак.
ед.</t>
  </si>
  <si>
    <t>Упаковками</t>
  </si>
  <si>
    <t>Поштучно</t>
  </si>
  <si>
    <t>Кол-во</t>
  </si>
  <si>
    <t>Цена
без НДС</t>
  </si>
  <si>
    <t>Сумма
без НДС</t>
  </si>
  <si>
    <t>Сумма
НДС</t>
  </si>
  <si>
    <t>Сумма
с НДС</t>
  </si>
  <si>
    <t>Наименование, характеристики</t>
  </si>
  <si>
    <t>Цена с НДС, USD</t>
  </si>
  <si>
    <t>Цена с НДС, BYN</t>
  </si>
  <si>
    <t>ИТОГО</t>
  </si>
  <si>
    <t>QiangLi</t>
  </si>
  <si>
    <t>Модули полноцветные для улицы (шлейфы и провода питания в комплекте)</t>
  </si>
  <si>
    <t>Модули полноцветные для помещения (шлейфы и провода питания в комплекте)</t>
  </si>
  <si>
    <t>Контроллеры</t>
  </si>
  <si>
    <t>Разрешение
(по цветности)</t>
  </si>
  <si>
    <t>Объем
памяти</t>
  </si>
  <si>
    <t>Видео</t>
  </si>
  <si>
    <t>USB</t>
  </si>
  <si>
    <t>LAN</t>
  </si>
  <si>
    <t>Wi-Fi</t>
  </si>
  <si>
    <t>3G / 4G</t>
  </si>
  <si>
    <t>HuiDu</t>
  </si>
  <si>
    <t>Кол.
порт.</t>
  </si>
  <si>
    <t>Hub (кол.)</t>
  </si>
  <si>
    <t>Хабы для контроллеров</t>
  </si>
  <si>
    <t>Блоки питания</t>
  </si>
  <si>
    <t>Габаритные размеры,
мм</t>
  </si>
  <si>
    <t>Вольт</t>
  </si>
  <si>
    <t>Ватт</t>
  </si>
  <si>
    <t>Ампер</t>
  </si>
  <si>
    <t>Chuanglian</t>
  </si>
  <si>
    <t>Дополнительные комплетующие</t>
  </si>
  <si>
    <t>Шлейф RC16, м</t>
  </si>
  <si>
    <t>BYN * шт</t>
  </si>
  <si>
    <t>BYN * м2</t>
  </si>
  <si>
    <t>Корпус металлический без задней крышки (крепление модулей магнитами)</t>
  </si>
  <si>
    <t>Корпус металлический "аптечный крест" (одно-/двусторонний, с креплением)</t>
  </si>
  <si>
    <t>Meiyad</t>
  </si>
  <si>
    <t>Автомобильные</t>
  </si>
  <si>
    <t>Разъем IDC-16F, (уп.50 шт)</t>
  </si>
  <si>
    <r>
      <rPr>
        <b/>
        <sz val="14"/>
        <color indexed="8"/>
        <rFont val="Calibri"/>
        <family val="2"/>
      </rPr>
      <t xml:space="preserve">+375 (232) 798-198 </t>
    </r>
    <r>
      <rPr>
        <sz val="11"/>
        <color theme="1"/>
        <rFont val="Calibri"/>
        <family val="2"/>
      </rPr>
      <t>(т./ф.)</t>
    </r>
  </si>
  <si>
    <t>GKGD (под заказ)</t>
  </si>
  <si>
    <t>Evosson (под заказ)</t>
  </si>
  <si>
    <t>Защита</t>
  </si>
  <si>
    <t>Вентиля-тор</t>
  </si>
  <si>
    <t>Датчики</t>
  </si>
  <si>
    <t>уточняйте</t>
  </si>
  <si>
    <t>USD * шт</t>
  </si>
  <si>
    <t>Nova Star (под заказ)</t>
  </si>
  <si>
    <t>Корпусы металлические (под заказ)</t>
  </si>
  <si>
    <r>
      <rPr>
        <b/>
        <sz val="14"/>
        <color indexed="12"/>
        <rFont val="Calibri"/>
        <family val="2"/>
      </rPr>
      <t>ООО «Смартика»</t>
    </r>
    <r>
      <rPr>
        <sz val="12"/>
        <color indexed="8"/>
        <rFont val="Calibri"/>
        <family val="2"/>
      </rPr>
      <t xml:space="preserve"> (Гомель, БЕЛАРУСЬ)</t>
    </r>
  </si>
  <si>
    <t>www.promoled.by</t>
  </si>
  <si>
    <t>info@promoled.by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</si>
</sst>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0"/>
    <numFmt numFmtId="165" formatCode="_-* #,##0.00\ [$Br-423]_-;\-* #,##0.00\ [$Br-423]_-;_-* &quot;-&quot;??\ [$Br-423]_-;_-@_-"/>
    <numFmt numFmtId="166" formatCode="#,##0.0000000000"/>
    <numFmt numFmtId="167" formatCode="[$-F800]dddd\,\ mmmm\ dd\,\ yyyy"/>
    <numFmt numFmtId="168" formatCode="#,##0.00;;?"/>
    <numFmt numFmtId="169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30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2"/>
      <color theme="4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3" tint="0.5999600291252136"/>
      </left>
      <right/>
      <top style="thick">
        <color theme="3" tint="0.5999600291252136"/>
      </top>
      <bottom/>
    </border>
    <border>
      <left/>
      <right/>
      <top style="thick">
        <color theme="3" tint="0.5999600291252136"/>
      </top>
      <bottom/>
    </border>
    <border>
      <left style="thick">
        <color theme="3" tint="0.5999600291252136"/>
      </left>
      <right/>
      <top style="thick">
        <color theme="3" tint="0.5999600291252136"/>
      </top>
      <bottom style="medium">
        <color theme="3" tint="0.5999600291252136"/>
      </bottom>
    </border>
    <border>
      <left/>
      <right/>
      <top style="thick">
        <color theme="3" tint="0.5999600291252136"/>
      </top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/>
      <bottom/>
    </border>
    <border>
      <left style="thick">
        <color theme="3" tint="0.5999600291252136"/>
      </left>
      <right/>
      <top/>
      <bottom style="thick">
        <color theme="3" tint="0.5999600291252136"/>
      </bottom>
    </border>
    <border>
      <left/>
      <right/>
      <top/>
      <bottom style="thick">
        <color theme="3" tint="0.5999600291252136"/>
      </bottom>
    </border>
    <border>
      <left/>
      <right/>
      <top style="thick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/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ck">
        <color theme="3" tint="0.5999600291252136"/>
      </bottom>
    </border>
    <border>
      <left/>
      <right/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/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/>
      <bottom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/>
      <right/>
      <top style="thin">
        <color theme="3" tint="0.5999600291252136"/>
      </top>
      <bottom style="medium">
        <color theme="3" tint="0.5999600291252136"/>
      </bottom>
    </border>
    <border>
      <left/>
      <right/>
      <top style="thin">
        <color theme="3" tint="0.5999600291252136"/>
      </top>
      <bottom/>
    </border>
    <border>
      <left style="thick">
        <color theme="3" tint="0.5999600291252136"/>
      </left>
      <right style="thin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/>
    </border>
    <border>
      <left style="thick">
        <color theme="3" tint="0.5999600291252136"/>
      </left>
      <right/>
      <top/>
      <bottom style="medium">
        <color theme="3" tint="0.5999600291252136"/>
      </bottom>
    </border>
    <border>
      <left/>
      <right/>
      <top/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/>
    </border>
    <border>
      <left/>
      <right style="thick">
        <color theme="3" tint="0.5999600291252136"/>
      </right>
      <top/>
      <bottom style="thick">
        <color theme="3" tint="0.5999600291252136"/>
      </bottom>
    </border>
    <border>
      <left/>
      <right style="thin">
        <color theme="3" tint="0.5999600291252136"/>
      </right>
      <top/>
      <bottom/>
    </border>
    <border>
      <left/>
      <right style="thin">
        <color theme="3" tint="0.5999600291252136"/>
      </right>
      <top/>
      <bottom style="thick">
        <color theme="3" tint="0.5999600291252136"/>
      </bottom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/>
      <top/>
      <bottom style="thick">
        <color theme="3" tint="0.5999600291252136"/>
      </bottom>
    </border>
    <border>
      <left style="thin">
        <color theme="4"/>
      </left>
      <right/>
      <top style="thick">
        <color theme="3" tint="0.5999600291252136"/>
      </top>
      <bottom style="thick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 horizontal="left" vertical="center" indent="1"/>
      <protection hidden="1"/>
    </xf>
    <xf numFmtId="0" fontId="0" fillId="33" borderId="11" xfId="0" applyFont="1" applyFill="1" applyBorder="1" applyAlignment="1" applyProtection="1" quotePrefix="1">
      <alignment horizontal="left" vertical="center"/>
      <protection hidden="1"/>
    </xf>
    <xf numFmtId="0" fontId="37" fillId="34" borderId="12" xfId="0" applyFont="1" applyFill="1" applyBorder="1" applyAlignment="1" applyProtection="1">
      <alignment horizontal="left" vertical="center" indent="1"/>
      <protection hidden="1"/>
    </xf>
    <xf numFmtId="0" fontId="37" fillId="34" borderId="13" xfId="0" applyFont="1" applyFill="1" applyBorder="1" applyAlignment="1" applyProtection="1">
      <alignment horizontal="center" vertical="center" wrapText="1"/>
      <protection hidden="1"/>
    </xf>
    <xf numFmtId="14" fontId="37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37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6" fillId="33" borderId="0" xfId="42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 quotePrefix="1">
      <alignment horizontal="left" vertical="center" indent="2"/>
      <protection hidden="1"/>
    </xf>
    <xf numFmtId="0" fontId="0" fillId="33" borderId="0" xfId="0" applyFont="1" applyFill="1" applyBorder="1" applyAlignment="1" applyProtection="1" quotePrefix="1">
      <alignment horizontal="left" vertic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46" fillId="33" borderId="17" xfId="42" applyFont="1" applyFill="1" applyBorder="1" applyAlignment="1" applyProtection="1">
      <alignment horizontal="left" vertical="center" indent="1"/>
      <protection hidden="1"/>
    </xf>
    <xf numFmtId="0" fontId="0" fillId="33" borderId="17" xfId="0" applyFont="1" applyFill="1" applyBorder="1" applyAlignment="1" applyProtection="1" quotePrefix="1">
      <alignment horizontal="left" vertical="center" indent="2"/>
      <protection hidden="1"/>
    </xf>
    <xf numFmtId="0" fontId="0" fillId="33" borderId="17" xfId="0" applyFont="1" applyFill="1" applyBorder="1" applyAlignment="1" applyProtection="1" quotePrefix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7" fillId="34" borderId="10" xfId="0" applyFont="1" applyFill="1" applyBorder="1" applyAlignment="1" applyProtection="1">
      <alignment horizontal="centerContinuous" vertical="center"/>
      <protection hidden="1"/>
    </xf>
    <xf numFmtId="0" fontId="37" fillId="34" borderId="11" xfId="0" applyFont="1" applyFill="1" applyBorder="1" applyAlignment="1" applyProtection="1">
      <alignment horizontal="centerContinuous"/>
      <protection hidden="1"/>
    </xf>
    <xf numFmtId="0" fontId="37" fillId="34" borderId="18" xfId="0" applyFont="1" applyFill="1" applyBorder="1" applyAlignment="1" applyProtection="1">
      <alignment horizontal="centerContinuous"/>
      <protection hidden="1"/>
    </xf>
    <xf numFmtId="0" fontId="37" fillId="34" borderId="19" xfId="0" applyFont="1" applyFill="1" applyBorder="1" applyAlignment="1" applyProtection="1">
      <alignment horizontal="centerContinuous"/>
      <protection hidden="1"/>
    </xf>
    <xf numFmtId="0" fontId="37" fillId="34" borderId="20" xfId="0" applyFont="1" applyFill="1" applyBorder="1" applyAlignment="1" applyProtection="1">
      <alignment horizontal="centerContinuous"/>
      <protection hidden="1"/>
    </xf>
    <xf numFmtId="0" fontId="28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37" fillId="35" borderId="23" xfId="0" applyFont="1" applyFill="1" applyBorder="1" applyAlignment="1" applyProtection="1">
      <alignment horizontal="centerContinuous" vertical="center"/>
      <protection hidden="1"/>
    </xf>
    <xf numFmtId="0" fontId="37" fillId="35" borderId="24" xfId="0" applyFont="1" applyFill="1" applyBorder="1" applyAlignment="1" applyProtection="1">
      <alignment horizontal="centerContinuous" vertical="center"/>
      <protection hidden="1"/>
    </xf>
    <xf numFmtId="0" fontId="37" fillId="35" borderId="25" xfId="0" applyFont="1" applyFill="1" applyBorder="1" applyAlignment="1" applyProtection="1">
      <alignment horizontal="centerContinuous" vertical="center" wrapText="1"/>
      <protection hidden="1"/>
    </xf>
    <xf numFmtId="0" fontId="37" fillId="0" borderId="25" xfId="0" applyFont="1" applyFill="1" applyBorder="1" applyAlignment="1" applyProtection="1">
      <alignment horizontal="centerContinuous" vertical="center" wrapText="1"/>
      <protection hidden="1"/>
    </xf>
    <xf numFmtId="0" fontId="37" fillId="35" borderId="23" xfId="0" applyFont="1" applyFill="1" applyBorder="1" applyAlignment="1" applyProtection="1">
      <alignment horizontal="left" vertical="center" indent="1"/>
      <protection hidden="1"/>
    </xf>
    <xf numFmtId="0" fontId="37" fillId="35" borderId="26" xfId="0" applyFont="1" applyFill="1" applyBorder="1" applyAlignment="1" applyProtection="1">
      <alignment horizontal="centerContinuous" vertical="center" wrapText="1"/>
      <protection hidden="1"/>
    </xf>
    <xf numFmtId="168" fontId="37" fillId="35" borderId="25" xfId="0" applyNumberFormat="1" applyFont="1" applyFill="1" applyBorder="1" applyAlignment="1" applyProtection="1">
      <alignment horizontal="right" vertical="center" wrapText="1" indent="1"/>
      <protection hidden="1"/>
    </xf>
    <xf numFmtId="168" fontId="37" fillId="35" borderId="27" xfId="0" applyNumberFormat="1" applyFont="1" applyFill="1" applyBorder="1" applyAlignment="1" applyProtection="1">
      <alignment horizontal="right" vertical="center" wrapText="1" indent="1"/>
      <protection hidden="1"/>
    </xf>
    <xf numFmtId="4" fontId="13" fillId="2" borderId="28" xfId="0" applyNumberFormat="1" applyFont="1" applyFill="1" applyBorder="1" applyAlignment="1" applyProtection="1">
      <alignment horizontal="right" indent="1"/>
      <protection hidden="1"/>
    </xf>
    <xf numFmtId="168" fontId="13" fillId="2" borderId="29" xfId="0" applyNumberFormat="1" applyFont="1" applyFill="1" applyBorder="1" applyAlignment="1" applyProtection="1">
      <alignment horizontal="right" indent="1"/>
      <protection hidden="1"/>
    </xf>
    <xf numFmtId="3" fontId="13" fillId="2" borderId="30" xfId="0" applyNumberFormat="1" applyFont="1" applyFill="1" applyBorder="1" applyAlignment="1" applyProtection="1">
      <alignment horizontal="right" indent="1"/>
      <protection hidden="1"/>
    </xf>
    <xf numFmtId="168" fontId="13" fillId="2" borderId="28" xfId="0" applyNumberFormat="1" applyFont="1" applyFill="1" applyBorder="1" applyAlignment="1" applyProtection="1">
      <alignment horizontal="right" indent="1"/>
      <protection hidden="1"/>
    </xf>
    <xf numFmtId="0" fontId="0" fillId="0" borderId="0" xfId="0" applyBorder="1" applyAlignment="1" applyProtection="1">
      <alignment/>
      <protection hidden="1"/>
    </xf>
    <xf numFmtId="3" fontId="13" fillId="33" borderId="31" xfId="0" applyNumberFormat="1" applyFont="1" applyFill="1" applyBorder="1" applyAlignment="1" applyProtection="1">
      <alignment horizontal="right" vertical="top" indent="1"/>
      <protection hidden="1" locked="0"/>
    </xf>
    <xf numFmtId="0" fontId="0" fillId="0" borderId="11" xfId="0" applyBorder="1" applyAlignment="1" applyProtection="1">
      <alignment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2" borderId="28" xfId="0" applyNumberFormat="1" applyFont="1" applyFill="1" applyBorder="1" applyAlignment="1" applyProtection="1">
      <alignment/>
      <protection hidden="1"/>
    </xf>
    <xf numFmtId="0" fontId="36" fillId="2" borderId="28" xfId="0" applyNumberFormat="1" applyFont="1" applyFill="1" applyBorder="1" applyAlignment="1" applyProtection="1">
      <alignment horizontal="left" indent="1"/>
      <protection hidden="1"/>
    </xf>
    <xf numFmtId="0" fontId="0" fillId="2" borderId="28" xfId="0" applyNumberFormat="1" applyFont="1" applyFill="1" applyBorder="1" applyAlignment="1" applyProtection="1">
      <alignment horizontal="right" indent="1"/>
      <protection hidden="1"/>
    </xf>
    <xf numFmtId="0" fontId="0" fillId="2" borderId="28" xfId="0" applyFill="1" applyBorder="1" applyAlignment="1" applyProtection="1">
      <alignment horizontal="center"/>
      <protection hidden="1"/>
    </xf>
    <xf numFmtId="1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center"/>
      <protection hidden="1"/>
    </xf>
    <xf numFmtId="3" fontId="0" fillId="2" borderId="28" xfId="0" applyNumberFormat="1" applyFont="1" applyFill="1" applyBorder="1" applyAlignment="1" applyProtection="1">
      <alignment horizontal="left" indent="1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left" vertical="top" indent="1"/>
      <protection hidden="1"/>
    </xf>
    <xf numFmtId="0" fontId="0" fillId="0" borderId="0" xfId="0" applyFill="1" applyBorder="1" applyAlignment="1" applyProtection="1">
      <alignment horizontal="right" vertical="top" indent="1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center" vertical="top"/>
      <protection hidden="1"/>
    </xf>
    <xf numFmtId="4" fontId="13" fillId="0" borderId="0" xfId="0" applyNumberFormat="1" applyFont="1" applyFill="1" applyBorder="1" applyAlignment="1" applyProtection="1">
      <alignment horizontal="right" vertical="top" indent="1"/>
      <protection hidden="1"/>
    </xf>
    <xf numFmtId="0" fontId="0" fillId="0" borderId="0" xfId="0" applyNumberFormat="1" applyFont="1" applyFill="1" applyBorder="1" applyAlignment="1" applyProtection="1">
      <alignment horizontal="right" vertical="top" indent="1"/>
      <protection hidden="1"/>
    </xf>
    <xf numFmtId="168" fontId="13" fillId="0" borderId="0" xfId="0" applyNumberFormat="1" applyFont="1" applyFill="1" applyBorder="1" applyAlignment="1" applyProtection="1">
      <alignment horizontal="right" vertical="top" indent="1"/>
      <protection hidden="1"/>
    </xf>
    <xf numFmtId="168" fontId="13" fillId="0" borderId="32" xfId="0" applyNumberFormat="1" applyFont="1" applyFill="1" applyBorder="1" applyAlignment="1" applyProtection="1">
      <alignment horizontal="right" vertical="top" indent="1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28" fillId="34" borderId="33" xfId="0" applyFont="1" applyFill="1" applyBorder="1" applyAlignment="1" applyProtection="1">
      <alignment horizontal="center" vertical="center" wrapText="1"/>
      <protection hidden="1"/>
    </xf>
    <xf numFmtId="0" fontId="28" fillId="34" borderId="22" xfId="0" applyFont="1" applyFill="1" applyBorder="1" applyAlignment="1" applyProtection="1">
      <alignment horizontal="centerContinuous"/>
      <protection hidden="1"/>
    </xf>
    <xf numFmtId="0" fontId="28" fillId="34" borderId="34" xfId="0" applyFont="1" applyFill="1" applyBorder="1" applyAlignment="1" applyProtection="1">
      <alignment horizontal="centerContinuous"/>
      <protection hidden="1"/>
    </xf>
    <xf numFmtId="0" fontId="28" fillId="34" borderId="35" xfId="0" applyFont="1" applyFill="1" applyBorder="1" applyAlignment="1" applyProtection="1">
      <alignment horizontal="centerContinuous"/>
      <protection hidden="1"/>
    </xf>
    <xf numFmtId="0" fontId="28" fillId="34" borderId="36" xfId="0" applyFont="1" applyFill="1" applyBorder="1" applyAlignment="1" applyProtection="1">
      <alignment horizontal="centerContinuous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0" fontId="28" fillId="34" borderId="22" xfId="0" applyFont="1" applyFill="1" applyBorder="1" applyAlignment="1" applyProtection="1">
      <alignment horizontal="center" vertical="center" wrapText="1"/>
      <protection hidden="1"/>
    </xf>
    <xf numFmtId="0" fontId="28" fillId="34" borderId="37" xfId="0" applyFont="1" applyFill="1" applyBorder="1" applyAlignment="1" applyProtection="1">
      <alignment horizontal="center" vertical="center" wrapText="1"/>
      <protection hidden="1"/>
    </xf>
    <xf numFmtId="0" fontId="28" fillId="34" borderId="38" xfId="0" applyFont="1" applyFill="1" applyBorder="1" applyAlignment="1" applyProtection="1">
      <alignment horizontal="center" vertical="center" wrapText="1"/>
      <protection hidden="1"/>
    </xf>
    <xf numFmtId="0" fontId="37" fillId="34" borderId="39" xfId="0" applyFont="1" applyFill="1" applyBorder="1" applyAlignment="1" applyProtection="1">
      <alignment horizontal="center" vertical="center" wrapText="1"/>
      <protection hidden="1"/>
    </xf>
    <xf numFmtId="164" fontId="10" fillId="36" borderId="40" xfId="0" applyNumberFormat="1" applyFont="1" applyFill="1" applyBorder="1" applyAlignment="1" applyProtection="1">
      <alignment horizontal="right" vertical="center" indent="1"/>
      <protection hidden="1"/>
    </xf>
    <xf numFmtId="166" fontId="13" fillId="2" borderId="41" xfId="0" applyNumberFormat="1" applyFont="1" applyFill="1" applyBorder="1" applyAlignment="1" applyProtection="1">
      <alignment horizontal="right" vertical="center" indent="1"/>
      <protection hidden="1"/>
    </xf>
    <xf numFmtId="0" fontId="36" fillId="2" borderId="42" xfId="0" applyFont="1" applyFill="1" applyBorder="1" applyAlignment="1" applyProtection="1">
      <alignment horizontal="right" vertical="center" indent="1"/>
      <protection hidden="1"/>
    </xf>
    <xf numFmtId="167" fontId="36" fillId="0" borderId="0" xfId="0" applyNumberFormat="1" applyFont="1" applyAlignment="1" applyProtection="1">
      <alignment horizontal="right" vertical="center"/>
      <protection hidden="1"/>
    </xf>
    <xf numFmtId="0" fontId="28" fillId="34" borderId="43" xfId="0" applyFont="1" applyFill="1" applyBorder="1" applyAlignment="1" applyProtection="1">
      <alignment horizontal="center" vertical="center" wrapText="1"/>
      <protection hidden="1"/>
    </xf>
    <xf numFmtId="0" fontId="28" fillId="34" borderId="34" xfId="0" applyFont="1" applyFill="1" applyBorder="1" applyAlignment="1" applyProtection="1">
      <alignment horizontal="center" vertical="center" wrapText="1"/>
      <protection hidden="1"/>
    </xf>
    <xf numFmtId="0" fontId="28" fillId="34" borderId="44" xfId="0" applyFont="1" applyFill="1" applyBorder="1" applyAlignment="1" applyProtection="1">
      <alignment horizontal="center" vertical="center" wrapText="1"/>
      <protection hidden="1"/>
    </xf>
    <xf numFmtId="0" fontId="47" fillId="37" borderId="30" xfId="0" applyFont="1" applyFill="1" applyBorder="1" applyAlignment="1" applyProtection="1">
      <alignment horizontal="left" indent="2"/>
      <protection hidden="1"/>
    </xf>
    <xf numFmtId="168" fontId="13" fillId="2" borderId="30" xfId="0" applyNumberFormat="1" applyFont="1" applyFill="1" applyBorder="1" applyAlignment="1" applyProtection="1">
      <alignment horizontal="right" indent="1"/>
      <protection hidden="1"/>
    </xf>
    <xf numFmtId="168" fontId="13" fillId="0" borderId="15" xfId="0" applyNumberFormat="1" applyFont="1" applyFill="1" applyBorder="1" applyAlignment="1" applyProtection="1">
      <alignment horizontal="right" vertical="top" indent="1"/>
      <protection hidden="1"/>
    </xf>
    <xf numFmtId="0" fontId="47" fillId="0" borderId="11" xfId="0" applyFont="1" applyFill="1" applyBorder="1" applyAlignment="1" applyProtection="1">
      <alignment horizontal="left" indent="2"/>
      <protection hidden="1"/>
    </xf>
    <xf numFmtId="0" fontId="28" fillId="34" borderId="45" xfId="0" applyFont="1" applyFill="1" applyBorder="1" applyAlignment="1" applyProtection="1">
      <alignment horizontal="center" vertical="center" wrapText="1"/>
      <protection hidden="1"/>
    </xf>
    <xf numFmtId="0" fontId="28" fillId="34" borderId="36" xfId="0" applyFont="1" applyFill="1" applyBorder="1" applyAlignment="1" applyProtection="1">
      <alignment horizontal="center" vertical="center" wrapText="1"/>
      <protection hidden="1"/>
    </xf>
    <xf numFmtId="0" fontId="28" fillId="34" borderId="46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 quotePrefix="1">
      <alignment horizontal="left" vertical="center" indent="2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1" fontId="0" fillId="0" borderId="0" xfId="0" applyNumberFormat="1" applyFont="1" applyFill="1" applyBorder="1" applyAlignment="1" applyProtection="1">
      <alignment horizontal="center" vertical="top"/>
      <protection hidden="1"/>
    </xf>
    <xf numFmtId="3" fontId="10" fillId="33" borderId="31" xfId="0" applyNumberFormat="1" applyFont="1" applyFill="1" applyBorder="1" applyAlignment="1" applyProtection="1">
      <alignment horizontal="right" vertical="center" indent="1"/>
      <protection hidden="1" locked="0"/>
    </xf>
    <xf numFmtId="169" fontId="13" fillId="33" borderId="31" xfId="0" applyNumberFormat="1" applyFont="1" applyFill="1" applyBorder="1" applyAlignment="1" applyProtection="1">
      <alignment horizontal="right" vertical="top" indent="1"/>
      <protection hidden="1" locked="0"/>
    </xf>
    <xf numFmtId="0" fontId="37" fillId="34" borderId="10" xfId="0" applyFont="1" applyFill="1" applyBorder="1" applyAlignment="1" applyProtection="1">
      <alignment horizontal="center" vertical="center"/>
      <protection hidden="1"/>
    </xf>
    <xf numFmtId="0" fontId="37" fillId="34" borderId="11" xfId="0" applyFont="1" applyFill="1" applyBorder="1" applyAlignment="1" applyProtection="1">
      <alignment horizontal="center" vertical="center"/>
      <protection hidden="1"/>
    </xf>
    <xf numFmtId="0" fontId="37" fillId="34" borderId="47" xfId="0" applyFont="1" applyFill="1" applyBorder="1" applyAlignment="1" applyProtection="1">
      <alignment horizontal="center" vertical="center"/>
      <protection hidden="1"/>
    </xf>
    <xf numFmtId="0" fontId="37" fillId="34" borderId="48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 quotePrefix="1">
      <alignment horizontal="center" vertical="center" wrapText="1"/>
      <protection hidden="1"/>
    </xf>
    <xf numFmtId="0" fontId="45" fillId="33" borderId="49" xfId="0" applyFont="1" applyFill="1" applyBorder="1" applyAlignment="1" applyProtection="1" quotePrefix="1">
      <alignment horizontal="center" vertical="center"/>
      <protection hidden="1"/>
    </xf>
    <xf numFmtId="0" fontId="45" fillId="33" borderId="0" xfId="0" applyFont="1" applyFill="1" applyBorder="1" applyAlignment="1" applyProtection="1" quotePrefix="1">
      <alignment horizontal="center" vertical="center"/>
      <protection hidden="1"/>
    </xf>
    <xf numFmtId="0" fontId="45" fillId="33" borderId="32" xfId="0" applyFont="1" applyFill="1" applyBorder="1" applyAlignment="1" applyProtection="1" quotePrefix="1">
      <alignment horizontal="center" vertical="center"/>
      <protection hidden="1"/>
    </xf>
    <xf numFmtId="0" fontId="45" fillId="33" borderId="17" xfId="0" applyFont="1" applyFill="1" applyBorder="1" applyAlignment="1" applyProtection="1" quotePrefix="1">
      <alignment horizontal="center" vertical="center"/>
      <protection hidden="1"/>
    </xf>
    <xf numFmtId="0" fontId="45" fillId="33" borderId="50" xfId="0" applyFont="1" applyFill="1" applyBorder="1" applyAlignment="1" applyProtection="1" quotePrefix="1">
      <alignment horizontal="center" vertical="center"/>
      <protection hidden="1"/>
    </xf>
    <xf numFmtId="0" fontId="11" fillId="2" borderId="15" xfId="0" applyNumberFormat="1" applyFont="1" applyFill="1" applyBorder="1" applyAlignment="1" applyProtection="1">
      <alignment horizontal="left" vertical="center" indent="1"/>
      <protection hidden="1"/>
    </xf>
    <xf numFmtId="0" fontId="11" fillId="2" borderId="51" xfId="0" applyNumberFormat="1" applyFont="1" applyFill="1" applyBorder="1" applyAlignment="1" applyProtection="1">
      <alignment horizontal="left" vertical="center" indent="1"/>
      <protection hidden="1"/>
    </xf>
    <xf numFmtId="0" fontId="11" fillId="2" borderId="16" xfId="0" applyNumberFormat="1" applyFont="1" applyFill="1" applyBorder="1" applyAlignment="1" applyProtection="1">
      <alignment horizontal="left" vertical="center" indent="1"/>
      <protection hidden="1"/>
    </xf>
    <xf numFmtId="0" fontId="11" fillId="2" borderId="52" xfId="0" applyNumberFormat="1" applyFont="1" applyFill="1" applyBorder="1" applyAlignment="1" applyProtection="1">
      <alignment horizontal="left" vertical="center" indent="1"/>
      <protection hidden="1"/>
    </xf>
    <xf numFmtId="165" fontId="12" fillId="2" borderId="53" xfId="0" applyNumberFormat="1" applyFont="1" applyFill="1" applyBorder="1" applyAlignment="1" applyProtection="1">
      <alignment horizontal="right" vertical="center"/>
      <protection hidden="1"/>
    </xf>
    <xf numFmtId="165" fontId="12" fillId="2" borderId="0" xfId="0" applyNumberFormat="1" applyFont="1" applyFill="1" applyBorder="1" applyAlignment="1" applyProtection="1">
      <alignment horizontal="right" vertical="center"/>
      <protection hidden="1"/>
    </xf>
    <xf numFmtId="165" fontId="12" fillId="2" borderId="32" xfId="0" applyNumberFormat="1" applyFont="1" applyFill="1" applyBorder="1" applyAlignment="1" applyProtection="1">
      <alignment horizontal="right" vertical="center"/>
      <protection hidden="1"/>
    </xf>
    <xf numFmtId="165" fontId="12" fillId="2" borderId="54" xfId="0" applyNumberFormat="1" applyFont="1" applyFill="1" applyBorder="1" applyAlignment="1" applyProtection="1">
      <alignment horizontal="right" vertical="center"/>
      <protection hidden="1"/>
    </xf>
    <xf numFmtId="165" fontId="12" fillId="2" borderId="17" xfId="0" applyNumberFormat="1" applyFont="1" applyFill="1" applyBorder="1" applyAlignment="1" applyProtection="1">
      <alignment horizontal="right" vertical="center"/>
      <protection hidden="1"/>
    </xf>
    <xf numFmtId="165" fontId="12" fillId="2" borderId="50" xfId="0" applyNumberFormat="1" applyFont="1" applyFill="1" applyBorder="1" applyAlignment="1" applyProtection="1">
      <alignment horizontal="right" vertical="center"/>
      <protection hidden="1"/>
    </xf>
    <xf numFmtId="0" fontId="37" fillId="35" borderId="55" xfId="0" applyFont="1" applyFill="1" applyBorder="1" applyAlignment="1" applyProtection="1">
      <alignment horizontal="center" vertical="center" wrapText="1"/>
      <protection hidden="1"/>
    </xf>
    <xf numFmtId="0" fontId="37" fillId="35" borderId="56" xfId="0" applyFont="1" applyFill="1" applyBorder="1" applyAlignment="1" applyProtection="1">
      <alignment horizontal="center" vertical="center" wrapText="1"/>
      <protection hidden="1"/>
    </xf>
    <xf numFmtId="0" fontId="37" fillId="35" borderId="2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152400</xdr:rowOff>
    </xdr:from>
    <xdr:to>
      <xdr:col>4</xdr:col>
      <xdr:colOff>409575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5753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8212;%20&#1058;&#1072;&#1073;&#1083;&#1086;.xlt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Комплектующие для расчета"/>
      <sheetName val="Комплектующие"/>
      <sheetName val="Строка P10R (стандарт)"/>
      <sheetName val="Строка P10R (премиум)"/>
      <sheetName val="Строка M10 (стандарт)"/>
      <sheetName val="Крест P10G (стандарт)"/>
      <sheetName val="Крест P10G (премиум)"/>
      <sheetName val="Крест P10RGB (стандарт)"/>
      <sheetName val="Крест P10RGB (премиум)"/>
    </sheetNames>
    <sheetDataSet>
      <sheetData sheetId="2">
        <row r="11">
          <cell r="A11" t="str">
            <v>QL (out) P10 R SMD 320x160 1800nit</v>
          </cell>
          <cell r="C11" t="str">
            <v>Красный, 1R</v>
          </cell>
          <cell r="D11" t="str">
            <v>SMD</v>
          </cell>
          <cell r="E11">
            <v>1800</v>
          </cell>
          <cell r="F11">
            <v>320</v>
          </cell>
          <cell r="G11">
            <v>160</v>
          </cell>
          <cell r="H11">
            <v>10</v>
          </cell>
          <cell r="I11">
            <v>32</v>
          </cell>
          <cell r="J11">
            <v>16</v>
          </cell>
          <cell r="K11">
            <v>12</v>
          </cell>
          <cell r="M11">
            <v>263.67199999999997</v>
          </cell>
          <cell r="S11">
            <v>40</v>
          </cell>
          <cell r="AQ11">
            <v>6.699999999999999</v>
          </cell>
          <cell r="AT11">
            <v>7</v>
          </cell>
        </row>
        <row r="14">
          <cell r="A14" t="str">
            <v>MY (out) P10 R DIP 320x160</v>
          </cell>
          <cell r="C14" t="str">
            <v>Красный, 1R</v>
          </cell>
          <cell r="D14" t="str">
            <v>DIP</v>
          </cell>
          <cell r="F14">
            <v>320</v>
          </cell>
          <cell r="G14">
            <v>160</v>
          </cell>
          <cell r="H14">
            <v>10</v>
          </cell>
          <cell r="I14">
            <v>32</v>
          </cell>
          <cell r="J14">
            <v>16</v>
          </cell>
          <cell r="K14">
            <v>12</v>
          </cell>
          <cell r="S14">
            <v>48</v>
          </cell>
          <cell r="AQ14">
            <v>7.1</v>
          </cell>
          <cell r="AT14">
            <v>7.3999999999999995</v>
          </cell>
        </row>
        <row r="15">
          <cell r="A15" t="str">
            <v>MY (out) P10 W DIP 320x160</v>
          </cell>
          <cell r="C15" t="str">
            <v>Белый, 1W</v>
          </cell>
          <cell r="D15" t="str">
            <v>DIP</v>
          </cell>
          <cell r="F15">
            <v>320</v>
          </cell>
          <cell r="G15">
            <v>160</v>
          </cell>
          <cell r="H15">
            <v>10</v>
          </cell>
          <cell r="I15">
            <v>32</v>
          </cell>
          <cell r="J15">
            <v>16</v>
          </cell>
          <cell r="K15">
            <v>12</v>
          </cell>
          <cell r="S15">
            <v>48</v>
          </cell>
          <cell r="AQ15">
            <v>9.9</v>
          </cell>
          <cell r="AT15">
            <v>10.4</v>
          </cell>
        </row>
        <row r="16">
          <cell r="A16" t="str">
            <v>MY (out) P10 G DIP 320x160</v>
          </cell>
          <cell r="C16" t="str">
            <v>Зеленый, 1G</v>
          </cell>
          <cell r="D16" t="str">
            <v>DIP</v>
          </cell>
          <cell r="F16">
            <v>320</v>
          </cell>
          <cell r="G16">
            <v>160</v>
          </cell>
          <cell r="H16">
            <v>10</v>
          </cell>
          <cell r="I16">
            <v>32</v>
          </cell>
          <cell r="J16">
            <v>16</v>
          </cell>
          <cell r="K16">
            <v>12</v>
          </cell>
          <cell r="S16">
            <v>48</v>
          </cell>
          <cell r="AQ16">
            <v>9.9</v>
          </cell>
          <cell r="AT16">
            <v>10.4</v>
          </cell>
        </row>
        <row r="17">
          <cell r="A17" t="str">
            <v>MY (out) P10 Y DIP 320x160</v>
          </cell>
          <cell r="C17" t="str">
            <v>Желтый, 1Y</v>
          </cell>
          <cell r="D17" t="str">
            <v>DIP</v>
          </cell>
          <cell r="F17">
            <v>320</v>
          </cell>
          <cell r="G17">
            <v>160</v>
          </cell>
          <cell r="H17">
            <v>10</v>
          </cell>
          <cell r="I17">
            <v>32</v>
          </cell>
          <cell r="J17">
            <v>16</v>
          </cell>
          <cell r="K17">
            <v>12</v>
          </cell>
          <cell r="S17">
            <v>48</v>
          </cell>
          <cell r="AQ17">
            <v>9.9</v>
          </cell>
          <cell r="AT17">
            <v>10.4</v>
          </cell>
        </row>
        <row r="19">
          <cell r="A19" t="str">
            <v>MY (out) M10 DIP 320x160 4500nit</v>
          </cell>
          <cell r="C19" t="str">
            <v>Семицветный, 1R1G1B</v>
          </cell>
          <cell r="D19" t="str">
            <v>DIP</v>
          </cell>
          <cell r="E19">
            <v>4500</v>
          </cell>
          <cell r="F19">
            <v>320</v>
          </cell>
          <cell r="G19">
            <v>160</v>
          </cell>
          <cell r="H19">
            <v>20</v>
          </cell>
          <cell r="I19">
            <v>16</v>
          </cell>
          <cell r="J19">
            <v>8</v>
          </cell>
          <cell r="K19">
            <v>12</v>
          </cell>
          <cell r="S19">
            <v>48</v>
          </cell>
          <cell r="AQ19">
            <v>10.6</v>
          </cell>
          <cell r="AT19">
            <v>11.1</v>
          </cell>
        </row>
        <row r="48">
          <cell r="A48" t="str">
            <v>QL (out) Q3,07 RGB SMD 320x160 5500nit</v>
          </cell>
          <cell r="C48" t="str">
            <v>Полноцветный, 1RGB</v>
          </cell>
          <cell r="D48" t="str">
            <v>SMD</v>
          </cell>
          <cell r="E48">
            <v>5500</v>
          </cell>
          <cell r="F48">
            <v>320</v>
          </cell>
          <cell r="G48">
            <v>160</v>
          </cell>
          <cell r="H48">
            <v>3.07</v>
          </cell>
          <cell r="I48">
            <v>104</v>
          </cell>
          <cell r="J48">
            <v>52</v>
          </cell>
          <cell r="K48">
            <v>75</v>
          </cell>
          <cell r="S48">
            <v>40</v>
          </cell>
          <cell r="AQ48">
            <v>84.1</v>
          </cell>
        </row>
        <row r="49">
          <cell r="A49" t="str">
            <v>QL (out) Q4 RGB SMD 320x160 5500nit</v>
          </cell>
          <cell r="C49" t="str">
            <v>Полноцветный, 1RGB</v>
          </cell>
          <cell r="D49" t="str">
            <v>SMD</v>
          </cell>
          <cell r="E49">
            <v>5500</v>
          </cell>
          <cell r="F49">
            <v>320</v>
          </cell>
          <cell r="G49">
            <v>160</v>
          </cell>
          <cell r="H49">
            <v>4</v>
          </cell>
          <cell r="I49">
            <v>80</v>
          </cell>
          <cell r="J49">
            <v>40</v>
          </cell>
          <cell r="K49">
            <v>75</v>
          </cell>
          <cell r="M49">
            <v>859.375</v>
          </cell>
          <cell r="S49">
            <v>40</v>
          </cell>
          <cell r="AQ49">
            <v>40.1</v>
          </cell>
        </row>
        <row r="50">
          <cell r="A50" t="str">
            <v>QL (out) Q5 RGB SMD 320x160 5500nit (Pro)</v>
          </cell>
          <cell r="C50" t="str">
            <v>Полноцветный, 1RGB</v>
          </cell>
          <cell r="D50" t="str">
            <v>SMD</v>
          </cell>
          <cell r="E50">
            <v>5500</v>
          </cell>
          <cell r="F50">
            <v>320</v>
          </cell>
          <cell r="G50">
            <v>160</v>
          </cell>
          <cell r="H50">
            <v>5</v>
          </cell>
          <cell r="I50">
            <v>64</v>
          </cell>
          <cell r="J50">
            <v>32</v>
          </cell>
          <cell r="K50">
            <v>75</v>
          </cell>
          <cell r="M50">
            <v>722.6569999999999</v>
          </cell>
          <cell r="S50">
            <v>40</v>
          </cell>
          <cell r="AQ50">
            <v>29.8</v>
          </cell>
        </row>
        <row r="51">
          <cell r="A51" t="str">
            <v>QL (out) Q5 RGB SMD 320x160 5500nit (Eco)</v>
          </cell>
          <cell r="C51" t="str">
            <v>Полноцветный, 1RGB</v>
          </cell>
          <cell r="D51" t="str">
            <v>SMD</v>
          </cell>
          <cell r="E51">
            <v>5500</v>
          </cell>
          <cell r="F51">
            <v>320</v>
          </cell>
          <cell r="G51">
            <v>160</v>
          </cell>
          <cell r="H51">
            <v>5</v>
          </cell>
          <cell r="I51">
            <v>64</v>
          </cell>
          <cell r="J51">
            <v>32</v>
          </cell>
          <cell r="K51">
            <v>75</v>
          </cell>
          <cell r="M51">
            <v>722.6569999999999</v>
          </cell>
          <cell r="S51">
            <v>40</v>
          </cell>
          <cell r="AQ51">
            <v>24.700000000000003</v>
          </cell>
          <cell r="AT51">
            <v>25.900000000000002</v>
          </cell>
        </row>
        <row r="52">
          <cell r="A52" t="str">
            <v>QL (out) Q6 RGB SMD 192x192 5500nit</v>
          </cell>
          <cell r="C52" t="str">
            <v>Полноцветный, 1RGB</v>
          </cell>
          <cell r="D52" t="str">
            <v>SMD</v>
          </cell>
          <cell r="E52">
            <v>5500</v>
          </cell>
          <cell r="F52">
            <v>192</v>
          </cell>
          <cell r="G52">
            <v>192</v>
          </cell>
          <cell r="H52">
            <v>6</v>
          </cell>
          <cell r="I52">
            <v>32</v>
          </cell>
          <cell r="J52">
            <v>32</v>
          </cell>
          <cell r="K52">
            <v>75</v>
          </cell>
          <cell r="M52">
            <v>546.875</v>
          </cell>
          <cell r="S52">
            <v>40</v>
          </cell>
          <cell r="AQ52">
            <v>16.900000000000002</v>
          </cell>
        </row>
        <row r="53">
          <cell r="A53" t="str">
            <v>QL (out) Q6,66 RGB SMD 320x160 5500nit</v>
          </cell>
          <cell r="C53" t="str">
            <v>Полноцветный, 1RGB</v>
          </cell>
          <cell r="D53" t="str">
            <v>SMD</v>
          </cell>
          <cell r="E53">
            <v>5500</v>
          </cell>
          <cell r="F53">
            <v>320</v>
          </cell>
          <cell r="G53">
            <v>160</v>
          </cell>
          <cell r="H53">
            <v>6.66</v>
          </cell>
          <cell r="I53">
            <v>48</v>
          </cell>
          <cell r="J53">
            <v>24</v>
          </cell>
          <cell r="K53">
            <v>75</v>
          </cell>
          <cell r="M53">
            <v>574.805</v>
          </cell>
          <cell r="S53">
            <v>40</v>
          </cell>
          <cell r="AQ53">
            <v>23.3</v>
          </cell>
          <cell r="AT53">
            <v>24.5</v>
          </cell>
        </row>
        <row r="55">
          <cell r="A55" t="str">
            <v>QL (out) Q8 RGB SMD 320x160 5500nit</v>
          </cell>
          <cell r="C55" t="str">
            <v>Полноцветный, 1RGB</v>
          </cell>
          <cell r="D55" t="str">
            <v>SMD</v>
          </cell>
          <cell r="E55">
            <v>5500</v>
          </cell>
          <cell r="F55">
            <v>320</v>
          </cell>
          <cell r="G55">
            <v>160</v>
          </cell>
          <cell r="H55">
            <v>8</v>
          </cell>
          <cell r="I55">
            <v>40</v>
          </cell>
          <cell r="J55">
            <v>20</v>
          </cell>
          <cell r="K55">
            <v>75</v>
          </cell>
          <cell r="M55">
            <v>664.063</v>
          </cell>
          <cell r="S55">
            <v>40</v>
          </cell>
          <cell r="AQ55">
            <v>16.900000000000002</v>
          </cell>
          <cell r="AT55">
            <v>17.7</v>
          </cell>
        </row>
        <row r="58">
          <cell r="A58" t="str">
            <v>QL (out) Q10 RGB SMD 320x160 6000nit</v>
          </cell>
          <cell r="C58" t="str">
            <v>Полноцветный, 1RGB</v>
          </cell>
          <cell r="D58" t="str">
            <v>SMD</v>
          </cell>
          <cell r="E58">
            <v>6000</v>
          </cell>
          <cell r="F58">
            <v>320</v>
          </cell>
          <cell r="G58">
            <v>160</v>
          </cell>
          <cell r="H58">
            <v>10</v>
          </cell>
          <cell r="I58">
            <v>32</v>
          </cell>
          <cell r="J58">
            <v>16</v>
          </cell>
          <cell r="K58">
            <v>75</v>
          </cell>
          <cell r="M58">
            <v>857</v>
          </cell>
          <cell r="S58">
            <v>40</v>
          </cell>
          <cell r="AQ58">
            <v>18.6</v>
          </cell>
        </row>
        <row r="61">
          <cell r="A61" t="str">
            <v>GKGD (out) PM5 RGB SMD 320x160 5500nit</v>
          </cell>
          <cell r="C61" t="str">
            <v>Полноцветный, 1RGB</v>
          </cell>
          <cell r="D61" t="str">
            <v>SMD</v>
          </cell>
          <cell r="E61">
            <v>5500</v>
          </cell>
          <cell r="F61">
            <v>320</v>
          </cell>
          <cell r="G61">
            <v>160</v>
          </cell>
          <cell r="H61">
            <v>5</v>
          </cell>
          <cell r="I61">
            <v>64</v>
          </cell>
          <cell r="J61">
            <v>32</v>
          </cell>
          <cell r="K61" t="str">
            <v>75B</v>
          </cell>
          <cell r="M61">
            <v>713</v>
          </cell>
          <cell r="AQ61">
            <v>28.1</v>
          </cell>
        </row>
        <row r="62">
          <cell r="A62" t="str">
            <v>GKGD (out) PM6,67 RGB SMD 320x160 5500nit</v>
          </cell>
          <cell r="C62" t="str">
            <v>Полноцветный, 1RGB</v>
          </cell>
          <cell r="D62" t="str">
            <v>SMD</v>
          </cell>
          <cell r="E62">
            <v>5500</v>
          </cell>
          <cell r="F62">
            <v>320</v>
          </cell>
          <cell r="G62">
            <v>160</v>
          </cell>
          <cell r="H62">
            <v>6.67</v>
          </cell>
          <cell r="I62">
            <v>48</v>
          </cell>
          <cell r="J62">
            <v>24</v>
          </cell>
          <cell r="K62" t="str">
            <v>75B</v>
          </cell>
          <cell r="AQ62">
            <v>19.5</v>
          </cell>
        </row>
        <row r="63">
          <cell r="A63" t="str">
            <v>GKGD (out) PM8 RGB SMD 320x160 5500nit</v>
          </cell>
          <cell r="C63" t="str">
            <v>Полноцветный, 1RGB</v>
          </cell>
          <cell r="D63" t="str">
            <v>SMD</v>
          </cell>
          <cell r="E63">
            <v>5500</v>
          </cell>
          <cell r="F63">
            <v>320</v>
          </cell>
          <cell r="G63">
            <v>160</v>
          </cell>
          <cell r="H63">
            <v>8</v>
          </cell>
          <cell r="I63">
            <v>40</v>
          </cell>
          <cell r="J63">
            <v>20</v>
          </cell>
          <cell r="K63" t="str">
            <v>75B</v>
          </cell>
          <cell r="M63">
            <v>606</v>
          </cell>
          <cell r="AQ63">
            <v>18.3</v>
          </cell>
        </row>
        <row r="64">
          <cell r="A64" t="str">
            <v>GKGD (out) P10 RGB SMD 320x160 6000nit</v>
          </cell>
          <cell r="C64" t="str">
            <v>Полноцветный, 1RGB</v>
          </cell>
          <cell r="D64" t="str">
            <v>SMD</v>
          </cell>
          <cell r="E64">
            <v>6000</v>
          </cell>
          <cell r="F64">
            <v>320</v>
          </cell>
          <cell r="G64">
            <v>160</v>
          </cell>
          <cell r="H64">
            <v>10</v>
          </cell>
          <cell r="I64">
            <v>32</v>
          </cell>
          <cell r="J64">
            <v>16</v>
          </cell>
          <cell r="K64" t="str">
            <v>75B</v>
          </cell>
          <cell r="M64">
            <v>440</v>
          </cell>
          <cell r="AQ64">
            <v>18.1</v>
          </cell>
        </row>
        <row r="79">
          <cell r="A79" t="str">
            <v>ES (out) P3 RGB SMD 192x192 4500nit</v>
          </cell>
          <cell r="C79" t="str">
            <v>Полноцветный, 1RGB</v>
          </cell>
          <cell r="D79" t="str">
            <v>SMD</v>
          </cell>
          <cell r="E79">
            <v>4500</v>
          </cell>
          <cell r="F79">
            <v>192</v>
          </cell>
          <cell r="G79">
            <v>192</v>
          </cell>
          <cell r="H79">
            <v>3</v>
          </cell>
          <cell r="I79">
            <v>64</v>
          </cell>
          <cell r="J79">
            <v>64</v>
          </cell>
          <cell r="K79" t="str">
            <v>75E</v>
          </cell>
          <cell r="AQ79">
            <v>54.6</v>
          </cell>
        </row>
        <row r="80">
          <cell r="A80" t="str">
            <v>ES (out) P3,076 RGB SMD 320x160 4500nit</v>
          </cell>
          <cell r="C80" t="str">
            <v>Полноцветный, 1RGB</v>
          </cell>
          <cell r="D80" t="str">
            <v>SMD</v>
          </cell>
          <cell r="E80">
            <v>4500</v>
          </cell>
          <cell r="F80">
            <v>320</v>
          </cell>
          <cell r="G80">
            <v>160</v>
          </cell>
          <cell r="H80">
            <v>3.076</v>
          </cell>
          <cell r="I80">
            <v>104</v>
          </cell>
          <cell r="J80">
            <v>52</v>
          </cell>
          <cell r="K80" t="str">
            <v>75B</v>
          </cell>
          <cell r="AQ80">
            <v>91</v>
          </cell>
        </row>
        <row r="81">
          <cell r="A81" t="str">
            <v>ES (out) P3,91 RGB SMD 250x250 5000nit</v>
          </cell>
          <cell r="C81" t="str">
            <v>Полноцветный, 1RGB</v>
          </cell>
          <cell r="D81" t="str">
            <v>SMD</v>
          </cell>
          <cell r="E81">
            <v>5000</v>
          </cell>
          <cell r="F81">
            <v>250</v>
          </cell>
          <cell r="G81">
            <v>250</v>
          </cell>
          <cell r="H81">
            <v>3.91</v>
          </cell>
          <cell r="I81">
            <v>64</v>
          </cell>
          <cell r="J81">
            <v>64</v>
          </cell>
          <cell r="K81" t="str">
            <v>75E</v>
          </cell>
          <cell r="AQ81">
            <v>67.19999999999999</v>
          </cell>
        </row>
        <row r="82">
          <cell r="A82" t="str">
            <v>ES (out) P4 RGB SMD 256x128 5500nit</v>
          </cell>
          <cell r="C82" t="str">
            <v>Полноцветный, 1RGB</v>
          </cell>
          <cell r="D82" t="str">
            <v>SMD</v>
          </cell>
          <cell r="E82">
            <v>5500</v>
          </cell>
          <cell r="F82">
            <v>256</v>
          </cell>
          <cell r="G82">
            <v>128</v>
          </cell>
          <cell r="H82">
            <v>4</v>
          </cell>
          <cell r="I82">
            <v>64</v>
          </cell>
          <cell r="J82">
            <v>32</v>
          </cell>
          <cell r="K82" t="str">
            <v>75B</v>
          </cell>
          <cell r="AQ82">
            <v>32.300000000000004</v>
          </cell>
        </row>
        <row r="83">
          <cell r="A83" t="str">
            <v>ES (out) P4 RGB SMD 320x160 5500nit</v>
          </cell>
          <cell r="C83" t="str">
            <v>Полноцветный, 1RGB</v>
          </cell>
          <cell r="D83" t="str">
            <v>SMD</v>
          </cell>
          <cell r="E83">
            <v>5500</v>
          </cell>
          <cell r="F83">
            <v>320</v>
          </cell>
          <cell r="G83">
            <v>160</v>
          </cell>
          <cell r="H83">
            <v>4</v>
          </cell>
          <cell r="I83">
            <v>80</v>
          </cell>
          <cell r="J83">
            <v>40</v>
          </cell>
          <cell r="K83" t="str">
            <v>75B</v>
          </cell>
          <cell r="AQ83">
            <v>49.1</v>
          </cell>
        </row>
        <row r="84">
          <cell r="A84" t="str">
            <v>ES (out) P4,81 RGB SMD 250x250 6000nit</v>
          </cell>
          <cell r="C84" t="str">
            <v>Полноцветный, 1RGB</v>
          </cell>
          <cell r="D84" t="str">
            <v>SMD</v>
          </cell>
          <cell r="E84">
            <v>6000</v>
          </cell>
          <cell r="F84">
            <v>250</v>
          </cell>
          <cell r="G84">
            <v>250</v>
          </cell>
          <cell r="H84">
            <v>4.81</v>
          </cell>
          <cell r="I84">
            <v>52</v>
          </cell>
          <cell r="J84">
            <v>52</v>
          </cell>
          <cell r="K84" t="str">
            <v>75E</v>
          </cell>
          <cell r="AQ84">
            <v>56</v>
          </cell>
        </row>
        <row r="85">
          <cell r="A85" t="str">
            <v>ES (out) P5 RGB SMD 160x160 5500nit</v>
          </cell>
          <cell r="C85" t="str">
            <v>Полноцветный, 1RGB</v>
          </cell>
          <cell r="D85" t="str">
            <v>SMD</v>
          </cell>
          <cell r="E85">
            <v>5500</v>
          </cell>
          <cell r="F85">
            <v>160</v>
          </cell>
          <cell r="G85">
            <v>160</v>
          </cell>
          <cell r="H85">
            <v>5</v>
          </cell>
          <cell r="I85">
            <v>32</v>
          </cell>
          <cell r="J85">
            <v>32</v>
          </cell>
          <cell r="K85" t="str">
            <v>75B</v>
          </cell>
          <cell r="AQ85">
            <v>15.4</v>
          </cell>
        </row>
        <row r="86">
          <cell r="A86" t="str">
            <v>ES (out) P5 RGB SMD 320x320 5500nit</v>
          </cell>
          <cell r="C86" t="str">
            <v>Полноцветный, 1RGB</v>
          </cell>
          <cell r="D86" t="str">
            <v>SMD</v>
          </cell>
          <cell r="E86">
            <v>5500</v>
          </cell>
          <cell r="F86">
            <v>320</v>
          </cell>
          <cell r="G86">
            <v>320</v>
          </cell>
          <cell r="H86">
            <v>5</v>
          </cell>
          <cell r="I86">
            <v>64</v>
          </cell>
          <cell r="J86">
            <v>64</v>
          </cell>
          <cell r="K86" t="str">
            <v>75B</v>
          </cell>
          <cell r="AQ86">
            <v>28.1</v>
          </cell>
        </row>
        <row r="87">
          <cell r="A87" t="str">
            <v>ES (out) P6 RGB SMD 192x192 5500nit</v>
          </cell>
          <cell r="C87" t="str">
            <v>Полноцветный, 1RGB</v>
          </cell>
          <cell r="D87" t="str">
            <v>SMD</v>
          </cell>
          <cell r="E87">
            <v>5500</v>
          </cell>
          <cell r="F87">
            <v>192</v>
          </cell>
          <cell r="G87">
            <v>192</v>
          </cell>
          <cell r="H87">
            <v>6</v>
          </cell>
          <cell r="I87">
            <v>32</v>
          </cell>
          <cell r="J87">
            <v>32</v>
          </cell>
          <cell r="K87" t="str">
            <v>75B</v>
          </cell>
          <cell r="AQ87">
            <v>17.6</v>
          </cell>
        </row>
        <row r="88">
          <cell r="A88" t="str">
            <v>ES (out) P6,67 RGB SMD 320x160 6000nit</v>
          </cell>
          <cell r="C88" t="str">
            <v>Полноцветный, 1RGB</v>
          </cell>
          <cell r="D88" t="str">
            <v>SMD</v>
          </cell>
          <cell r="E88">
            <v>6000</v>
          </cell>
          <cell r="F88">
            <v>320</v>
          </cell>
          <cell r="G88">
            <v>160</v>
          </cell>
          <cell r="H88">
            <v>6.67</v>
          </cell>
          <cell r="I88">
            <v>48</v>
          </cell>
          <cell r="J88">
            <v>24</v>
          </cell>
          <cell r="K88" t="str">
            <v>75B</v>
          </cell>
          <cell r="AQ88">
            <v>23.900000000000002</v>
          </cell>
        </row>
        <row r="89">
          <cell r="A89" t="str">
            <v>ES (out) P8 RGB SMD 256x128 6000nit</v>
          </cell>
          <cell r="C89" t="str">
            <v>Полноцветный, 1RGB</v>
          </cell>
          <cell r="D89" t="str">
            <v>SMD</v>
          </cell>
          <cell r="E89">
            <v>6000</v>
          </cell>
          <cell r="F89">
            <v>256</v>
          </cell>
          <cell r="G89">
            <v>128</v>
          </cell>
          <cell r="H89">
            <v>8</v>
          </cell>
          <cell r="I89">
            <v>32</v>
          </cell>
          <cell r="J89">
            <v>16</v>
          </cell>
          <cell r="K89">
            <v>75</v>
          </cell>
          <cell r="AQ89">
            <v>12.7</v>
          </cell>
        </row>
        <row r="90">
          <cell r="A90" t="str">
            <v>ES (out) P8 RGB SMD 320x160 6000nit</v>
          </cell>
          <cell r="C90" t="str">
            <v>Полноцветный, 1RGB</v>
          </cell>
          <cell r="D90" t="str">
            <v>SMD</v>
          </cell>
          <cell r="E90">
            <v>6000</v>
          </cell>
          <cell r="F90">
            <v>320</v>
          </cell>
          <cell r="G90">
            <v>160</v>
          </cell>
          <cell r="H90">
            <v>8</v>
          </cell>
          <cell r="I90">
            <v>40</v>
          </cell>
          <cell r="J90">
            <v>20</v>
          </cell>
          <cell r="K90">
            <v>75</v>
          </cell>
          <cell r="AQ90">
            <v>18.3</v>
          </cell>
        </row>
        <row r="91">
          <cell r="A91" t="str">
            <v>ES (out) P10 RGB SMD 320x160 5000nit</v>
          </cell>
          <cell r="C91" t="str">
            <v>Полноцветный, 1RGB</v>
          </cell>
          <cell r="D91" t="str">
            <v>SMD</v>
          </cell>
          <cell r="E91">
            <v>5000</v>
          </cell>
          <cell r="F91">
            <v>320</v>
          </cell>
          <cell r="G91">
            <v>160</v>
          </cell>
          <cell r="H91">
            <v>10</v>
          </cell>
          <cell r="I91">
            <v>32</v>
          </cell>
          <cell r="J91">
            <v>16</v>
          </cell>
          <cell r="K91" t="str">
            <v>75B</v>
          </cell>
          <cell r="S91">
            <v>40</v>
          </cell>
          <cell r="AQ91">
            <v>15.4</v>
          </cell>
        </row>
        <row r="92">
          <cell r="A92" t="str">
            <v>ES (out) P10 RGB SMD 320x160 6500nit</v>
          </cell>
          <cell r="C92" t="str">
            <v>Полноцветный, 1RGB</v>
          </cell>
          <cell r="D92" t="str">
            <v>SMD</v>
          </cell>
          <cell r="E92">
            <v>6500</v>
          </cell>
          <cell r="F92">
            <v>320</v>
          </cell>
          <cell r="G92">
            <v>160</v>
          </cell>
          <cell r="H92">
            <v>10</v>
          </cell>
          <cell r="I92">
            <v>32</v>
          </cell>
          <cell r="J92">
            <v>16</v>
          </cell>
          <cell r="K92" t="str">
            <v>75B</v>
          </cell>
          <cell r="S92">
            <v>40</v>
          </cell>
          <cell r="AQ92">
            <v>19</v>
          </cell>
        </row>
        <row r="97">
          <cell r="AT97">
            <v>25.1</v>
          </cell>
        </row>
        <row r="111">
          <cell r="A111" t="str">
            <v>QL (in) Q1 RGB SMD 320x160 600nit (Pro)</v>
          </cell>
          <cell r="C111" t="str">
            <v>Полноцветный, 1RGB</v>
          </cell>
          <cell r="D111" t="str">
            <v>SMD</v>
          </cell>
          <cell r="E111">
            <v>600</v>
          </cell>
          <cell r="F111">
            <v>320</v>
          </cell>
          <cell r="G111">
            <v>160</v>
          </cell>
          <cell r="H111">
            <v>1</v>
          </cell>
          <cell r="I111">
            <v>320</v>
          </cell>
          <cell r="J111">
            <v>160</v>
          </cell>
          <cell r="K111">
            <v>75</v>
          </cell>
          <cell r="M111">
            <v>791</v>
          </cell>
          <cell r="S111">
            <v>40</v>
          </cell>
          <cell r="AQ111">
            <v>646.1</v>
          </cell>
        </row>
        <row r="112">
          <cell r="A112" t="str">
            <v>QL (in) Q1,25 RGB SMD 320x160 600nit (Pro)</v>
          </cell>
          <cell r="C112" t="str">
            <v>Полноцветный, 1RGB</v>
          </cell>
          <cell r="D112" t="str">
            <v>SMD</v>
          </cell>
          <cell r="E112">
            <v>600</v>
          </cell>
          <cell r="F112">
            <v>320</v>
          </cell>
          <cell r="G112">
            <v>160</v>
          </cell>
          <cell r="H112">
            <v>1.25</v>
          </cell>
          <cell r="I112">
            <v>256</v>
          </cell>
          <cell r="J112">
            <v>128</v>
          </cell>
          <cell r="K112">
            <v>75</v>
          </cell>
          <cell r="M112">
            <v>580</v>
          </cell>
          <cell r="S112">
            <v>40</v>
          </cell>
          <cell r="AQ112">
            <v>329.6</v>
          </cell>
        </row>
        <row r="113">
          <cell r="A113" t="str">
            <v>QL (in) Q1,37 RGB SMD 320x160 600nit (Pro)</v>
          </cell>
          <cell r="C113" t="str">
            <v>Полноцветный, 1RGB</v>
          </cell>
          <cell r="D113" t="str">
            <v>SMD</v>
          </cell>
          <cell r="E113">
            <v>600</v>
          </cell>
          <cell r="F113">
            <v>320</v>
          </cell>
          <cell r="G113">
            <v>160</v>
          </cell>
          <cell r="H113">
            <v>1.37</v>
          </cell>
          <cell r="I113">
            <v>234</v>
          </cell>
          <cell r="J113">
            <v>117</v>
          </cell>
          <cell r="K113">
            <v>75</v>
          </cell>
          <cell r="M113">
            <v>580</v>
          </cell>
          <cell r="S113">
            <v>40</v>
          </cell>
          <cell r="AQ113">
            <v>277.90000000000003</v>
          </cell>
        </row>
        <row r="114">
          <cell r="A114" t="str">
            <v>QL (in) Q1,53 RGB SMD 320x160 600nit (Pro)</v>
          </cell>
          <cell r="C114" t="str">
            <v>Полноцветный, 1RGB</v>
          </cell>
          <cell r="D114" t="str">
            <v>SMD</v>
          </cell>
          <cell r="E114">
            <v>600</v>
          </cell>
          <cell r="F114">
            <v>320</v>
          </cell>
          <cell r="G114">
            <v>160</v>
          </cell>
          <cell r="H114">
            <v>1.53</v>
          </cell>
          <cell r="I114">
            <v>210</v>
          </cell>
          <cell r="J114">
            <v>105</v>
          </cell>
          <cell r="K114">
            <v>75</v>
          </cell>
          <cell r="M114">
            <v>580</v>
          </cell>
          <cell r="S114">
            <v>40</v>
          </cell>
          <cell r="AQ114">
            <v>200.4</v>
          </cell>
        </row>
        <row r="115">
          <cell r="A115" t="str">
            <v>QL (in) Q1,66 RGB SMD 320x160 600nit (Pro)</v>
          </cell>
          <cell r="C115" t="str">
            <v>Полноцветный, 1RGB</v>
          </cell>
          <cell r="D115" t="str">
            <v>SMD</v>
          </cell>
          <cell r="E115">
            <v>600</v>
          </cell>
          <cell r="F115">
            <v>320</v>
          </cell>
          <cell r="G115">
            <v>160</v>
          </cell>
          <cell r="H115">
            <v>1.66</v>
          </cell>
          <cell r="I115">
            <v>192</v>
          </cell>
          <cell r="J115">
            <v>96</v>
          </cell>
          <cell r="K115">
            <v>75</v>
          </cell>
          <cell r="M115">
            <v>580</v>
          </cell>
          <cell r="S115">
            <v>40</v>
          </cell>
          <cell r="AQ115">
            <v>142.29999999999998</v>
          </cell>
        </row>
        <row r="116">
          <cell r="A116" t="str">
            <v>QL (in) Q1,83 RGB SMD 320x160 600nit (Pro)</v>
          </cell>
          <cell r="C116" t="str">
            <v>Полноцветный, 1RGB</v>
          </cell>
          <cell r="D116" t="str">
            <v>SMD</v>
          </cell>
          <cell r="E116">
            <v>600</v>
          </cell>
          <cell r="F116">
            <v>320</v>
          </cell>
          <cell r="G116">
            <v>160</v>
          </cell>
          <cell r="H116">
            <v>1.83</v>
          </cell>
          <cell r="I116">
            <v>174</v>
          </cell>
          <cell r="J116">
            <v>87</v>
          </cell>
          <cell r="K116">
            <v>75</v>
          </cell>
          <cell r="M116">
            <v>580</v>
          </cell>
          <cell r="S116">
            <v>40</v>
          </cell>
          <cell r="AQ116">
            <v>85.39999999999999</v>
          </cell>
        </row>
        <row r="117">
          <cell r="A117" t="str">
            <v>QL (in) Q2 RGB SMD 320x160 600nit (Eco)</v>
          </cell>
          <cell r="C117" t="str">
            <v>Полноцветный, 1RGB</v>
          </cell>
          <cell r="D117" t="str">
            <v>SMD</v>
          </cell>
          <cell r="E117">
            <v>600</v>
          </cell>
          <cell r="F117">
            <v>320</v>
          </cell>
          <cell r="G117">
            <v>160</v>
          </cell>
          <cell r="H117">
            <v>2</v>
          </cell>
          <cell r="I117">
            <v>160</v>
          </cell>
          <cell r="J117">
            <v>80</v>
          </cell>
          <cell r="K117">
            <v>75</v>
          </cell>
          <cell r="M117">
            <v>439</v>
          </cell>
          <cell r="S117">
            <v>40</v>
          </cell>
          <cell r="AQ117">
            <v>0</v>
          </cell>
        </row>
        <row r="118">
          <cell r="A118" t="str">
            <v>QL (in) Q2 RGB SMD 320x160 600nit (Pro)</v>
          </cell>
          <cell r="C118" t="str">
            <v>Полноцветный, 1RGB</v>
          </cell>
          <cell r="D118" t="str">
            <v>SMD</v>
          </cell>
          <cell r="E118">
            <v>600</v>
          </cell>
          <cell r="F118">
            <v>320</v>
          </cell>
          <cell r="G118">
            <v>160</v>
          </cell>
          <cell r="H118">
            <v>2</v>
          </cell>
          <cell r="I118">
            <v>160</v>
          </cell>
          <cell r="J118">
            <v>80</v>
          </cell>
          <cell r="K118">
            <v>75</v>
          </cell>
          <cell r="M118">
            <v>439</v>
          </cell>
          <cell r="S118">
            <v>40</v>
          </cell>
          <cell r="AQ118">
            <v>77.69999999999999</v>
          </cell>
        </row>
        <row r="119">
          <cell r="A119" t="str">
            <v>QL (in) Q2,5 RGB SMD 320x160 800nit (Eco)</v>
          </cell>
          <cell r="C119" t="str">
            <v>Полноцветный, 1RGB</v>
          </cell>
          <cell r="D119" t="str">
            <v>SMD</v>
          </cell>
          <cell r="E119">
            <v>800</v>
          </cell>
          <cell r="F119">
            <v>320</v>
          </cell>
          <cell r="G119">
            <v>160</v>
          </cell>
          <cell r="H119">
            <v>2.5</v>
          </cell>
          <cell r="I119">
            <v>128</v>
          </cell>
          <cell r="J119">
            <v>64</v>
          </cell>
          <cell r="K119">
            <v>75</v>
          </cell>
          <cell r="M119">
            <v>457</v>
          </cell>
          <cell r="S119">
            <v>40</v>
          </cell>
          <cell r="AQ119">
            <v>40.1</v>
          </cell>
        </row>
        <row r="120">
          <cell r="A120" t="str">
            <v>QL (in) Q2,5 RGB SMD 320x160 800nit (Pro)</v>
          </cell>
          <cell r="C120" t="str">
            <v>Полноцветный, 1RGB</v>
          </cell>
          <cell r="D120" t="str">
            <v>SMD</v>
          </cell>
          <cell r="E120">
            <v>800</v>
          </cell>
          <cell r="F120">
            <v>320</v>
          </cell>
          <cell r="G120">
            <v>160</v>
          </cell>
          <cell r="H120">
            <v>2.5</v>
          </cell>
          <cell r="I120">
            <v>128</v>
          </cell>
          <cell r="J120">
            <v>64</v>
          </cell>
          <cell r="K120">
            <v>75</v>
          </cell>
          <cell r="M120">
            <v>457</v>
          </cell>
          <cell r="S120">
            <v>40</v>
          </cell>
          <cell r="AQ120">
            <v>45.4</v>
          </cell>
        </row>
        <row r="121">
          <cell r="A121" t="str">
            <v>QL (in) Q3 RGB SMD 192x192 800nit (Eco)</v>
          </cell>
          <cell r="C121" t="str">
            <v>Полноцветный, 1RGB</v>
          </cell>
          <cell r="D121" t="str">
            <v>SMD</v>
          </cell>
          <cell r="E121">
            <v>800</v>
          </cell>
          <cell r="F121">
            <v>192</v>
          </cell>
          <cell r="G121">
            <v>192</v>
          </cell>
          <cell r="H121">
            <v>3</v>
          </cell>
          <cell r="I121">
            <v>64</v>
          </cell>
          <cell r="J121">
            <v>64</v>
          </cell>
          <cell r="K121">
            <v>75</v>
          </cell>
          <cell r="M121">
            <v>525</v>
          </cell>
          <cell r="S121">
            <v>40</v>
          </cell>
          <cell r="AQ121">
            <v>22.1</v>
          </cell>
        </row>
        <row r="122">
          <cell r="A122" t="str">
            <v>QL (in) Q3 RGB SMD 192x192 800nit (Pro)</v>
          </cell>
          <cell r="C122" t="str">
            <v>Полноцветный, 1RGB</v>
          </cell>
          <cell r="D122" t="str">
            <v>SMD</v>
          </cell>
          <cell r="E122">
            <v>800</v>
          </cell>
          <cell r="F122">
            <v>192</v>
          </cell>
          <cell r="G122">
            <v>192</v>
          </cell>
          <cell r="H122">
            <v>3</v>
          </cell>
          <cell r="I122">
            <v>64</v>
          </cell>
          <cell r="J122">
            <v>64</v>
          </cell>
          <cell r="K122">
            <v>75</v>
          </cell>
          <cell r="M122">
            <v>525</v>
          </cell>
          <cell r="S122">
            <v>40</v>
          </cell>
          <cell r="AQ122">
            <v>27.200000000000003</v>
          </cell>
        </row>
        <row r="123">
          <cell r="A123" t="str">
            <v>QL (in) Q3,07 RGB SMD 320x160 800nit (Eco)</v>
          </cell>
          <cell r="C123" t="str">
            <v>Полноцветный, 1RGB</v>
          </cell>
          <cell r="D123" t="str">
            <v>SMD</v>
          </cell>
          <cell r="E123">
            <v>800</v>
          </cell>
          <cell r="F123">
            <v>320</v>
          </cell>
          <cell r="G123">
            <v>160</v>
          </cell>
          <cell r="H123">
            <v>3.07</v>
          </cell>
          <cell r="I123">
            <v>104</v>
          </cell>
          <cell r="J123">
            <v>52</v>
          </cell>
          <cell r="K123">
            <v>75</v>
          </cell>
          <cell r="M123">
            <v>413</v>
          </cell>
          <cell r="S123">
            <v>40</v>
          </cell>
          <cell r="AQ123">
            <v>33.7</v>
          </cell>
        </row>
        <row r="124">
          <cell r="A124" t="str">
            <v>QL (in) Q3,07 RGB SMD 320x160 800nit (Pro)</v>
          </cell>
          <cell r="C124" t="str">
            <v>Полноцветный, 1RGB</v>
          </cell>
          <cell r="D124" t="str">
            <v>SMD</v>
          </cell>
          <cell r="E124">
            <v>800</v>
          </cell>
          <cell r="F124">
            <v>320</v>
          </cell>
          <cell r="G124">
            <v>160</v>
          </cell>
          <cell r="H124">
            <v>3.07</v>
          </cell>
          <cell r="I124">
            <v>104</v>
          </cell>
          <cell r="J124">
            <v>52</v>
          </cell>
          <cell r="K124">
            <v>75</v>
          </cell>
          <cell r="M124">
            <v>413</v>
          </cell>
          <cell r="S124">
            <v>40</v>
          </cell>
          <cell r="AQ124">
            <v>38.9</v>
          </cell>
        </row>
        <row r="125">
          <cell r="A125" t="str">
            <v>QL (in) Q4 RGB SMD 256x128 800nit</v>
          </cell>
          <cell r="C125" t="str">
            <v>Полноцветный, 1RGB</v>
          </cell>
          <cell r="D125" t="str">
            <v>SMD</v>
          </cell>
          <cell r="E125">
            <v>800</v>
          </cell>
          <cell r="F125">
            <v>256</v>
          </cell>
          <cell r="G125">
            <v>128</v>
          </cell>
          <cell r="H125">
            <v>4</v>
          </cell>
          <cell r="I125">
            <v>64</v>
          </cell>
          <cell r="J125">
            <v>32</v>
          </cell>
          <cell r="K125">
            <v>75</v>
          </cell>
          <cell r="S125">
            <v>80</v>
          </cell>
          <cell r="AQ125">
            <v>15.6</v>
          </cell>
        </row>
        <row r="126">
          <cell r="A126" t="str">
            <v>QL (in) Q4 RGB SMD 320x160 800nit</v>
          </cell>
          <cell r="C126" t="str">
            <v>Полноцветный, 1RGB</v>
          </cell>
          <cell r="D126" t="str">
            <v>SMD</v>
          </cell>
          <cell r="E126">
            <v>800</v>
          </cell>
          <cell r="F126">
            <v>320</v>
          </cell>
          <cell r="G126">
            <v>160</v>
          </cell>
          <cell r="H126">
            <v>4</v>
          </cell>
          <cell r="I126">
            <v>80</v>
          </cell>
          <cell r="J126">
            <v>40</v>
          </cell>
          <cell r="K126">
            <v>75</v>
          </cell>
          <cell r="M126">
            <v>465</v>
          </cell>
          <cell r="S126">
            <v>40</v>
          </cell>
          <cell r="AQ126">
            <v>20.1</v>
          </cell>
          <cell r="AT126">
            <v>21.1</v>
          </cell>
        </row>
        <row r="129">
          <cell r="A129" t="str">
            <v>GKGD (in) PM2 RGB SMD 320x160 800nit (Black SMD)</v>
          </cell>
          <cell r="C129" t="str">
            <v>Полноцветный, 1RGB</v>
          </cell>
          <cell r="D129" t="str">
            <v>SMD</v>
          </cell>
          <cell r="E129">
            <v>800</v>
          </cell>
          <cell r="F129">
            <v>320</v>
          </cell>
          <cell r="G129">
            <v>160</v>
          </cell>
          <cell r="H129">
            <v>2</v>
          </cell>
          <cell r="I129">
            <v>160</v>
          </cell>
          <cell r="J129">
            <v>80</v>
          </cell>
          <cell r="K129" t="str">
            <v>75E</v>
          </cell>
          <cell r="M129">
            <v>625</v>
          </cell>
          <cell r="S129">
            <v>40</v>
          </cell>
          <cell r="AQ129">
            <v>67.19999999999999</v>
          </cell>
        </row>
        <row r="130">
          <cell r="A130" t="str">
            <v>GKGD (in) PM2,5 RGB SMD 320x160 1000nit (Black SMD)</v>
          </cell>
          <cell r="C130" t="str">
            <v>Полноцветный, 1RGB</v>
          </cell>
          <cell r="D130" t="str">
            <v>SMD</v>
          </cell>
          <cell r="E130">
            <v>1000</v>
          </cell>
          <cell r="F130">
            <v>320</v>
          </cell>
          <cell r="G130">
            <v>160</v>
          </cell>
          <cell r="H130">
            <v>2.5</v>
          </cell>
          <cell r="I130">
            <v>128</v>
          </cell>
          <cell r="J130">
            <v>64</v>
          </cell>
          <cell r="K130" t="str">
            <v>75E</v>
          </cell>
          <cell r="M130">
            <v>488</v>
          </cell>
          <cell r="S130">
            <v>40</v>
          </cell>
          <cell r="AQ130">
            <v>42</v>
          </cell>
        </row>
        <row r="131">
          <cell r="A131" t="str">
            <v>GKGD (in) PM3 RGB SMD 192x192 1000nit (Black SMD)</v>
          </cell>
          <cell r="C131" t="str">
            <v>Полноцветный, 1RGB</v>
          </cell>
          <cell r="D131" t="str">
            <v>SMD</v>
          </cell>
          <cell r="E131">
            <v>1000</v>
          </cell>
          <cell r="F131">
            <v>192</v>
          </cell>
          <cell r="G131">
            <v>192</v>
          </cell>
          <cell r="H131">
            <v>3</v>
          </cell>
          <cell r="I131">
            <v>64</v>
          </cell>
          <cell r="J131">
            <v>64</v>
          </cell>
          <cell r="K131" t="str">
            <v>75E</v>
          </cell>
          <cell r="M131">
            <v>420</v>
          </cell>
          <cell r="S131">
            <v>40</v>
          </cell>
          <cell r="AQ131">
            <v>21.3</v>
          </cell>
        </row>
        <row r="132">
          <cell r="A132" t="str">
            <v>GKGD (in) P3,33 RGB SMD 320x160 800nit</v>
          </cell>
          <cell r="C132" t="str">
            <v>Полноцветный, 1RGB</v>
          </cell>
          <cell r="D132" t="str">
            <v>SMD</v>
          </cell>
          <cell r="E132">
            <v>800</v>
          </cell>
          <cell r="F132">
            <v>320</v>
          </cell>
          <cell r="G132">
            <v>160</v>
          </cell>
          <cell r="H132">
            <v>3.33</v>
          </cell>
          <cell r="I132">
            <v>96</v>
          </cell>
          <cell r="J132">
            <v>48</v>
          </cell>
          <cell r="K132" t="str">
            <v>75E</v>
          </cell>
          <cell r="S132">
            <v>40</v>
          </cell>
          <cell r="AQ132">
            <v>29</v>
          </cell>
        </row>
        <row r="133">
          <cell r="A133" t="str">
            <v>GKGD (in) PM4 RGB SMD 320x160 1000nit</v>
          </cell>
          <cell r="C133" t="str">
            <v>Полноцветный, 1RGB</v>
          </cell>
          <cell r="D133" t="str">
            <v>SMD</v>
          </cell>
          <cell r="E133">
            <v>1000</v>
          </cell>
          <cell r="F133">
            <v>320</v>
          </cell>
          <cell r="G133">
            <v>160</v>
          </cell>
          <cell r="H133">
            <v>4</v>
          </cell>
          <cell r="I133">
            <v>80</v>
          </cell>
          <cell r="J133">
            <v>40</v>
          </cell>
          <cell r="K133" t="str">
            <v>75B</v>
          </cell>
          <cell r="S133">
            <v>40</v>
          </cell>
          <cell r="AQ133">
            <v>21</v>
          </cell>
        </row>
        <row r="134">
          <cell r="A134" t="str">
            <v>GKGD (in) P4 RGB SMD 256x256 800nit (Black SMD)</v>
          </cell>
          <cell r="C134" t="str">
            <v>Полноцветный, 1RGB</v>
          </cell>
          <cell r="D134" t="str">
            <v>SMD</v>
          </cell>
          <cell r="E134">
            <v>800</v>
          </cell>
          <cell r="F134">
            <v>256</v>
          </cell>
          <cell r="G134">
            <v>256</v>
          </cell>
          <cell r="H134">
            <v>4</v>
          </cell>
          <cell r="I134">
            <v>64</v>
          </cell>
          <cell r="J134">
            <v>64</v>
          </cell>
          <cell r="K134" t="str">
            <v>75B</v>
          </cell>
          <cell r="M134">
            <v>519</v>
          </cell>
          <cell r="S134">
            <v>40</v>
          </cell>
          <cell r="AQ134">
            <v>15.4</v>
          </cell>
        </row>
        <row r="135">
          <cell r="A135" t="str">
            <v>GKGD (in) P5 RGB SMD 320x160 1000nit (Black SMD)</v>
          </cell>
          <cell r="C135" t="str">
            <v>Полноцветный, 1RGB</v>
          </cell>
          <cell r="D135" t="str">
            <v>SMD</v>
          </cell>
          <cell r="E135">
            <v>1000</v>
          </cell>
          <cell r="F135">
            <v>320</v>
          </cell>
          <cell r="G135">
            <v>160</v>
          </cell>
          <cell r="H135">
            <v>5</v>
          </cell>
          <cell r="I135">
            <v>64</v>
          </cell>
          <cell r="J135">
            <v>32</v>
          </cell>
          <cell r="K135" t="str">
            <v>75B</v>
          </cell>
          <cell r="M135">
            <v>700</v>
          </cell>
          <cell r="S135">
            <v>40</v>
          </cell>
          <cell r="AQ135">
            <v>18.3</v>
          </cell>
        </row>
        <row r="144">
          <cell r="A144" t="str">
            <v>ES (in) P2 RGB SMD 256x128 800nit</v>
          </cell>
          <cell r="C144" t="str">
            <v>Полноцветный, 1RGB</v>
          </cell>
          <cell r="D144" t="str">
            <v>SMD</v>
          </cell>
          <cell r="E144">
            <v>800</v>
          </cell>
          <cell r="F144">
            <v>256</v>
          </cell>
          <cell r="G144">
            <v>128</v>
          </cell>
          <cell r="H144">
            <v>2</v>
          </cell>
          <cell r="I144">
            <v>128</v>
          </cell>
          <cell r="J144">
            <v>64</v>
          </cell>
          <cell r="K144">
            <v>75</v>
          </cell>
          <cell r="AQ144">
            <v>46.2</v>
          </cell>
        </row>
        <row r="145">
          <cell r="A145" t="str">
            <v>ES (in) P2 RGB SMD 320x160 800nit</v>
          </cell>
          <cell r="C145" t="str">
            <v>Полноцветный, 1RGB</v>
          </cell>
          <cell r="D145" t="str">
            <v>SMD</v>
          </cell>
          <cell r="E145">
            <v>800</v>
          </cell>
          <cell r="F145">
            <v>320</v>
          </cell>
          <cell r="G145">
            <v>160</v>
          </cell>
          <cell r="H145">
            <v>2</v>
          </cell>
          <cell r="I145">
            <v>160</v>
          </cell>
          <cell r="J145">
            <v>80</v>
          </cell>
          <cell r="K145">
            <v>75</v>
          </cell>
          <cell r="AQ145">
            <v>67.19999999999999</v>
          </cell>
        </row>
        <row r="146">
          <cell r="A146" t="str">
            <v>ES (in) P2,5 RGB SMD 320x160 800nit</v>
          </cell>
          <cell r="C146" t="str">
            <v>Полноцветный, 1RGB</v>
          </cell>
          <cell r="D146" t="str">
            <v>SMD</v>
          </cell>
          <cell r="E146">
            <v>800</v>
          </cell>
          <cell r="F146">
            <v>320</v>
          </cell>
          <cell r="G146">
            <v>160</v>
          </cell>
          <cell r="H146">
            <v>2.5</v>
          </cell>
          <cell r="I146">
            <v>128</v>
          </cell>
          <cell r="J146">
            <v>64</v>
          </cell>
          <cell r="K146">
            <v>75</v>
          </cell>
          <cell r="AQ146">
            <v>43.5</v>
          </cell>
        </row>
        <row r="147">
          <cell r="A147" t="str">
            <v>ES (in) P2,5 RGB SMD 160x160 800nit</v>
          </cell>
          <cell r="C147" t="str">
            <v>Полноцветный, 1RGB</v>
          </cell>
          <cell r="D147" t="str">
            <v>SMD</v>
          </cell>
          <cell r="E147">
            <v>800</v>
          </cell>
          <cell r="F147">
            <v>160</v>
          </cell>
          <cell r="G147">
            <v>160</v>
          </cell>
          <cell r="H147">
            <v>2.5</v>
          </cell>
          <cell r="I147">
            <v>64</v>
          </cell>
          <cell r="J147">
            <v>64</v>
          </cell>
          <cell r="K147">
            <v>75</v>
          </cell>
          <cell r="AQ147">
            <v>23.900000000000002</v>
          </cell>
        </row>
        <row r="148">
          <cell r="A148" t="str">
            <v>ES (in) P2,5 RGB SMD 320x160 800nit</v>
          </cell>
          <cell r="C148" t="str">
            <v>Полноцветный, 1RGB</v>
          </cell>
          <cell r="D148" t="str">
            <v>SMD</v>
          </cell>
          <cell r="E148">
            <v>800</v>
          </cell>
          <cell r="F148">
            <v>320</v>
          </cell>
          <cell r="G148">
            <v>160</v>
          </cell>
          <cell r="H148">
            <v>2.5</v>
          </cell>
          <cell r="I148">
            <v>128</v>
          </cell>
          <cell r="J148">
            <v>64</v>
          </cell>
          <cell r="K148">
            <v>75</v>
          </cell>
          <cell r="AQ148">
            <v>49.1</v>
          </cell>
        </row>
        <row r="149">
          <cell r="A149" t="str">
            <v>ES (in) P3 RGB SMD 192x192 1000nit</v>
          </cell>
          <cell r="C149" t="str">
            <v>Полноцветный, 1RGB</v>
          </cell>
          <cell r="D149" t="str">
            <v>SMD</v>
          </cell>
          <cell r="E149">
            <v>1000</v>
          </cell>
          <cell r="F149">
            <v>192</v>
          </cell>
          <cell r="G149">
            <v>192</v>
          </cell>
          <cell r="H149">
            <v>3</v>
          </cell>
          <cell r="I149">
            <v>64</v>
          </cell>
          <cell r="J149">
            <v>64</v>
          </cell>
          <cell r="K149">
            <v>75</v>
          </cell>
          <cell r="AQ149">
            <v>23.900000000000002</v>
          </cell>
        </row>
        <row r="150">
          <cell r="A150" t="str">
            <v>ES (in) P3 RGB SMD 192x192 1200nit</v>
          </cell>
          <cell r="C150" t="str">
            <v>Полноцветный, 1RGB</v>
          </cell>
          <cell r="D150" t="str">
            <v>SMD</v>
          </cell>
          <cell r="E150">
            <v>1200</v>
          </cell>
          <cell r="F150">
            <v>192</v>
          </cell>
          <cell r="G150">
            <v>192</v>
          </cell>
          <cell r="H150">
            <v>3</v>
          </cell>
          <cell r="I150">
            <v>64</v>
          </cell>
          <cell r="J150">
            <v>64</v>
          </cell>
          <cell r="K150">
            <v>75</v>
          </cell>
          <cell r="AQ150">
            <v>29.400000000000002</v>
          </cell>
        </row>
        <row r="151">
          <cell r="A151" t="str">
            <v>ES (in) P3,91 RGB SMD 250x250 1200nit</v>
          </cell>
          <cell r="C151" t="str">
            <v>Полноцветный, 1RGB</v>
          </cell>
          <cell r="D151" t="str">
            <v>SMD</v>
          </cell>
          <cell r="E151">
            <v>1200</v>
          </cell>
          <cell r="F151">
            <v>250</v>
          </cell>
          <cell r="G151">
            <v>250</v>
          </cell>
          <cell r="H151">
            <v>3.91</v>
          </cell>
          <cell r="I151">
            <v>64</v>
          </cell>
          <cell r="J151">
            <v>64</v>
          </cell>
          <cell r="K151">
            <v>75</v>
          </cell>
          <cell r="AQ151">
            <v>40.6</v>
          </cell>
        </row>
        <row r="152">
          <cell r="A152" t="str">
            <v>ES (in) P4 RGB SMD 256x128 1200nit</v>
          </cell>
          <cell r="C152" t="str">
            <v>Полноцветный, 1RGB</v>
          </cell>
          <cell r="D152" t="str">
            <v>SMD</v>
          </cell>
          <cell r="E152">
            <v>1200</v>
          </cell>
          <cell r="F152">
            <v>256</v>
          </cell>
          <cell r="G152">
            <v>128</v>
          </cell>
          <cell r="H152">
            <v>4</v>
          </cell>
          <cell r="I152">
            <v>64</v>
          </cell>
          <cell r="J152">
            <v>32</v>
          </cell>
          <cell r="K152">
            <v>75</v>
          </cell>
          <cell r="AQ152">
            <v>15.4</v>
          </cell>
        </row>
        <row r="153">
          <cell r="A153" t="str">
            <v>ES (in) P4 RGB SMD 320x160 1200nit</v>
          </cell>
          <cell r="C153" t="str">
            <v>Полноцветный, 1RGB</v>
          </cell>
          <cell r="D153" t="str">
            <v>SMD</v>
          </cell>
          <cell r="E153">
            <v>1200</v>
          </cell>
          <cell r="F153">
            <v>320</v>
          </cell>
          <cell r="G153">
            <v>160</v>
          </cell>
          <cell r="H153">
            <v>4</v>
          </cell>
          <cell r="I153">
            <v>80</v>
          </cell>
          <cell r="J153">
            <v>40</v>
          </cell>
          <cell r="K153">
            <v>75</v>
          </cell>
          <cell r="AQ153">
            <v>21</v>
          </cell>
        </row>
        <row r="154">
          <cell r="A154" t="str">
            <v>ES (in) P5 RGB SMD 320x160 1800nit</v>
          </cell>
          <cell r="C154" t="str">
            <v>Полноцветный, 1RGB</v>
          </cell>
          <cell r="D154" t="str">
            <v>SMD</v>
          </cell>
          <cell r="E154">
            <v>1800</v>
          </cell>
          <cell r="F154">
            <v>320</v>
          </cell>
          <cell r="G154">
            <v>160</v>
          </cell>
          <cell r="H154">
            <v>5</v>
          </cell>
          <cell r="I154">
            <v>64</v>
          </cell>
          <cell r="J154">
            <v>32</v>
          </cell>
          <cell r="K154">
            <v>75</v>
          </cell>
          <cell r="AQ154">
            <v>19</v>
          </cell>
        </row>
        <row r="155">
          <cell r="A155" t="str">
            <v>ES (in) P6 RGB SMD 192x192 1500nit</v>
          </cell>
          <cell r="C155" t="str">
            <v>Полноцветный, 1RGB</v>
          </cell>
          <cell r="D155" t="str">
            <v>SMD</v>
          </cell>
          <cell r="E155">
            <v>1500</v>
          </cell>
          <cell r="F155">
            <v>192</v>
          </cell>
          <cell r="G155">
            <v>192</v>
          </cell>
          <cell r="H155">
            <v>6</v>
          </cell>
          <cell r="I155">
            <v>32</v>
          </cell>
          <cell r="J155">
            <v>32</v>
          </cell>
          <cell r="K155">
            <v>75</v>
          </cell>
          <cell r="AQ155">
            <v>16.900000000000002</v>
          </cell>
        </row>
        <row r="156">
          <cell r="A156" t="str">
            <v>ES (in) P7,62 RGB SMD 244x244 1500nit</v>
          </cell>
          <cell r="C156" t="str">
            <v>Полноцветный, 1RGB</v>
          </cell>
          <cell r="D156" t="str">
            <v>SMD</v>
          </cell>
          <cell r="E156">
            <v>1500</v>
          </cell>
          <cell r="F156">
            <v>244</v>
          </cell>
          <cell r="G156">
            <v>244</v>
          </cell>
          <cell r="H156">
            <v>7.62</v>
          </cell>
          <cell r="I156">
            <v>32</v>
          </cell>
          <cell r="J156">
            <v>32</v>
          </cell>
          <cell r="K156">
            <v>75</v>
          </cell>
          <cell r="AQ156">
            <v>19.700000000000003</v>
          </cell>
        </row>
        <row r="179">
          <cell r="A179" t="str">
            <v>CZCL 200NM-5</v>
          </cell>
          <cell r="D179">
            <v>5</v>
          </cell>
          <cell r="E179">
            <v>200</v>
          </cell>
          <cell r="F179">
            <v>40</v>
          </cell>
          <cell r="G179">
            <v>199</v>
          </cell>
          <cell r="H179">
            <v>110</v>
          </cell>
          <cell r="I179">
            <v>50</v>
          </cell>
          <cell r="J179" t="str">
            <v>IP20</v>
          </cell>
          <cell r="S179">
            <v>30</v>
          </cell>
          <cell r="AQ179">
            <v>9.5</v>
          </cell>
          <cell r="AT179">
            <v>11.4</v>
          </cell>
        </row>
        <row r="180">
          <cell r="A180" t="str">
            <v>CZCL 200W-4,5</v>
          </cell>
          <cell r="D180">
            <v>4.5</v>
          </cell>
          <cell r="E180">
            <v>200</v>
          </cell>
          <cell r="F180">
            <v>40</v>
          </cell>
          <cell r="G180">
            <v>199</v>
          </cell>
          <cell r="H180">
            <v>110</v>
          </cell>
          <cell r="I180">
            <v>50</v>
          </cell>
          <cell r="J180" t="str">
            <v>IP20</v>
          </cell>
          <cell r="S180">
            <v>20</v>
          </cell>
          <cell r="AQ180">
            <v>10.799999999999999</v>
          </cell>
          <cell r="AT180">
            <v>12.9</v>
          </cell>
        </row>
        <row r="181">
          <cell r="A181" t="str">
            <v>CZCL 200AF-4,5 (slim)</v>
          </cell>
          <cell r="D181">
            <v>4.5</v>
          </cell>
          <cell r="E181">
            <v>200</v>
          </cell>
          <cell r="F181">
            <v>40</v>
          </cell>
          <cell r="G181">
            <v>190</v>
          </cell>
          <cell r="H181">
            <v>84</v>
          </cell>
          <cell r="I181">
            <v>30</v>
          </cell>
          <cell r="J181" t="str">
            <v>IP20</v>
          </cell>
          <cell r="S181">
            <v>30</v>
          </cell>
          <cell r="AQ181">
            <v>11</v>
          </cell>
          <cell r="AT181">
            <v>13.2</v>
          </cell>
        </row>
        <row r="183">
          <cell r="A183" t="str">
            <v>CZCL A300AY-4,5 (slim)</v>
          </cell>
          <cell r="D183">
            <v>4.5</v>
          </cell>
          <cell r="E183">
            <v>300</v>
          </cell>
          <cell r="F183">
            <v>60</v>
          </cell>
          <cell r="G183">
            <v>212</v>
          </cell>
          <cell r="H183">
            <v>81.5</v>
          </cell>
          <cell r="I183">
            <v>30</v>
          </cell>
          <cell r="J183" t="str">
            <v>IP20</v>
          </cell>
          <cell r="S183">
            <v>30</v>
          </cell>
          <cell r="AQ183">
            <v>17.900000000000002</v>
          </cell>
          <cell r="AT183">
            <v>21.6</v>
          </cell>
        </row>
        <row r="184">
          <cell r="A184" t="str">
            <v>CZCL A400AA-4.5 (slim)</v>
          </cell>
          <cell r="D184">
            <v>4.5</v>
          </cell>
          <cell r="E184">
            <v>400</v>
          </cell>
          <cell r="F184">
            <v>60</v>
          </cell>
          <cell r="G184">
            <v>217</v>
          </cell>
          <cell r="H184">
            <v>117</v>
          </cell>
          <cell r="I184">
            <v>30</v>
          </cell>
          <cell r="J184" t="str">
            <v>IP20</v>
          </cell>
          <cell r="S184">
            <v>20</v>
          </cell>
          <cell r="AQ184">
            <v>21.8</v>
          </cell>
          <cell r="AT184">
            <v>26.200000000000003</v>
          </cell>
        </row>
        <row r="186">
          <cell r="A186" t="str">
            <v>12V -&gt; 5V 50W</v>
          </cell>
          <cell r="E186">
            <v>50</v>
          </cell>
          <cell r="F186">
            <v>10</v>
          </cell>
          <cell r="J186" t="str">
            <v>IP20</v>
          </cell>
          <cell r="AQ186">
            <v>15.299999999999999</v>
          </cell>
          <cell r="AT186">
            <v>18.400000000000002</v>
          </cell>
        </row>
        <row r="187">
          <cell r="A187" t="str">
            <v>12V -&gt; 5V 100W</v>
          </cell>
          <cell r="E187">
            <v>100</v>
          </cell>
          <cell r="F187">
            <v>20</v>
          </cell>
          <cell r="J187" t="str">
            <v>IP20</v>
          </cell>
          <cell r="AQ187">
            <v>15.299999999999999</v>
          </cell>
          <cell r="AT187">
            <v>18.400000000000002</v>
          </cell>
        </row>
        <row r="191">
          <cell r="A191" t="str">
            <v>HD-U6A</v>
          </cell>
          <cell r="C191" t="str">
            <v>(1) 320*32</v>
          </cell>
          <cell r="H191" t="str">
            <v>2 Мб</v>
          </cell>
          <cell r="I191" t="str">
            <v>12 (x2)</v>
          </cell>
          <cell r="K191" t="str">
            <v>+</v>
          </cell>
          <cell r="AT191">
            <v>4.699999999999999</v>
          </cell>
        </row>
        <row r="192">
          <cell r="A192" t="str">
            <v>HD-U6B</v>
          </cell>
          <cell r="C192" t="str">
            <v>(1) 1024*48
(2) 512*48
(7) 640*24</v>
          </cell>
          <cell r="H192" t="str">
            <v>2 Мб</v>
          </cell>
          <cell r="I192" t="str">
            <v>12 (x3)</v>
          </cell>
          <cell r="K192" t="str">
            <v>+</v>
          </cell>
          <cell r="O192" t="str">
            <v>+</v>
          </cell>
          <cell r="AT192">
            <v>9.2</v>
          </cell>
        </row>
        <row r="194">
          <cell r="A194" t="str">
            <v>HD-U60</v>
          </cell>
          <cell r="C194" t="str">
            <v>(1) 512*32, 1024*16
(2) 256*32
(7) 360*16</v>
          </cell>
          <cell r="H194" t="str">
            <v>2 Мб</v>
          </cell>
          <cell r="I194" t="str">
            <v>12 (x2)
08 (x1)</v>
          </cell>
          <cell r="K194" t="str">
            <v>+</v>
          </cell>
          <cell r="O194" t="str">
            <v>+</v>
          </cell>
          <cell r="AT194">
            <v>9.2</v>
          </cell>
        </row>
        <row r="198">
          <cell r="A198" t="str">
            <v>HD-U62</v>
          </cell>
          <cell r="C198" t="str">
            <v>(1) 768*64, 1536*32
(2) 384*64
(7) 512*32</v>
          </cell>
          <cell r="H198" t="str">
            <v>8 Мб</v>
          </cell>
          <cell r="I198" t="str">
            <v>12 (x4)
08 (x2)</v>
          </cell>
          <cell r="K198" t="str">
            <v>+</v>
          </cell>
          <cell r="O198" t="str">
            <v>+</v>
          </cell>
          <cell r="AT198">
            <v>13.1</v>
          </cell>
        </row>
        <row r="200">
          <cell r="A200" t="str">
            <v>HD-U63</v>
          </cell>
          <cell r="C200" t="str">
            <v>(1) 512*128, 2048*32
(2) 256*128
(7) 320*64</v>
          </cell>
          <cell r="H200" t="str">
            <v>8 Мб</v>
          </cell>
          <cell r="I200" t="str">
            <v>12 (x8)
08 (x4)</v>
          </cell>
          <cell r="K200" t="str">
            <v>+</v>
          </cell>
          <cell r="O200" t="str">
            <v>+</v>
          </cell>
          <cell r="AT200">
            <v>18.400000000000002</v>
          </cell>
        </row>
        <row r="201">
          <cell r="A201" t="str">
            <v>HD-U64</v>
          </cell>
          <cell r="C201" t="str">
            <v>(1) 512*256, 2048*64
(2) 256*256
(7) 320*128</v>
          </cell>
          <cell r="H201" t="str">
            <v>8 Мб</v>
          </cell>
          <cell r="I201" t="str">
            <v>50pin (x1)</v>
          </cell>
          <cell r="K201" t="str">
            <v>+</v>
          </cell>
          <cell r="O201" t="str">
            <v>+</v>
          </cell>
          <cell r="AT201">
            <v>27.6</v>
          </cell>
        </row>
        <row r="206">
          <cell r="A206" t="str">
            <v>HD-E62</v>
          </cell>
          <cell r="C206" t="str">
            <v>(1) 1024*64, 2048*32
(2) 512*64
(7) 640*32</v>
          </cell>
          <cell r="H206" t="str">
            <v>8 Мб</v>
          </cell>
          <cell r="I206" t="str">
            <v>12 (x4)
08 (x2)</v>
          </cell>
          <cell r="K206" t="str">
            <v>+</v>
          </cell>
          <cell r="L206" t="str">
            <v>+</v>
          </cell>
          <cell r="O206" t="str">
            <v>+</v>
          </cell>
          <cell r="AT206">
            <v>20.700000000000003</v>
          </cell>
        </row>
        <row r="208">
          <cell r="A208" t="str">
            <v>HD-E63</v>
          </cell>
          <cell r="C208" t="str">
            <v>(1) 1024*128, 3072*32
(2) 512*128, 3072*16
(7) 640*64</v>
          </cell>
          <cell r="H208" t="str">
            <v>8 Мб</v>
          </cell>
          <cell r="I208" t="str">
            <v>12 (x8)
08 (x4)</v>
          </cell>
          <cell r="K208" t="str">
            <v>+</v>
          </cell>
          <cell r="L208" t="str">
            <v>+</v>
          </cell>
          <cell r="O208" t="str">
            <v>+</v>
          </cell>
          <cell r="AT208">
            <v>26.1</v>
          </cell>
        </row>
        <row r="209">
          <cell r="A209" t="str">
            <v>HD-E64</v>
          </cell>
          <cell r="C209" t="str">
            <v>(1) 1024*256, 2048*64
(2) 512*256
(7) 640*128</v>
          </cell>
          <cell r="H209" t="str">
            <v>8 Мб</v>
          </cell>
          <cell r="I209" t="str">
            <v>50pin (x1)</v>
          </cell>
          <cell r="K209" t="str">
            <v>+</v>
          </cell>
          <cell r="L209" t="str">
            <v>+</v>
          </cell>
          <cell r="O209" t="str">
            <v>+</v>
          </cell>
          <cell r="AT209">
            <v>38.300000000000004</v>
          </cell>
        </row>
        <row r="211">
          <cell r="A211" t="str">
            <v>HD-E66</v>
          </cell>
          <cell r="H211" t="str">
            <v>8 Мб</v>
          </cell>
          <cell r="K211" t="str">
            <v>+</v>
          </cell>
          <cell r="L211" t="str">
            <v>+</v>
          </cell>
          <cell r="AT211">
            <v>46</v>
          </cell>
        </row>
        <row r="212">
          <cell r="A212" t="str">
            <v>HD-W00</v>
          </cell>
          <cell r="C212" t="str">
            <v>(1) 320*32
(2) 160*32
(7) 0</v>
          </cell>
          <cell r="D212">
            <v>10240</v>
          </cell>
          <cell r="E212">
            <v>320</v>
          </cell>
          <cell r="H212" t="str">
            <v>2 Мб</v>
          </cell>
          <cell r="I212" t="str">
            <v>12 (x2)</v>
          </cell>
          <cell r="M212" t="str">
            <v>+</v>
          </cell>
          <cell r="AT212">
            <v>7.699999999999999</v>
          </cell>
        </row>
        <row r="213">
          <cell r="A213" t="str">
            <v>HD-W01</v>
          </cell>
          <cell r="C213" t="str">
            <v>(1) 512*32
(2) 256*32
(7) 0</v>
          </cell>
          <cell r="D213">
            <v>16384</v>
          </cell>
          <cell r="E213">
            <v>512</v>
          </cell>
          <cell r="H213" t="str">
            <v>2 Мб</v>
          </cell>
          <cell r="I213" t="str">
            <v>12 (x2)</v>
          </cell>
          <cell r="M213" t="str">
            <v>+</v>
          </cell>
          <cell r="AT213">
            <v>0</v>
          </cell>
        </row>
        <row r="214">
          <cell r="A214" t="str">
            <v>HD-W02</v>
          </cell>
          <cell r="C214" t="str">
            <v>(1) 512*48
(2) 256*48
(7) 0</v>
          </cell>
          <cell r="D214">
            <v>24576</v>
          </cell>
          <cell r="E214">
            <v>512</v>
          </cell>
          <cell r="H214" t="str">
            <v>2 Мб</v>
          </cell>
          <cell r="I214" t="str">
            <v>12 (x3)</v>
          </cell>
          <cell r="M214" t="str">
            <v>+</v>
          </cell>
          <cell r="AT214">
            <v>0</v>
          </cell>
        </row>
        <row r="215">
          <cell r="A215" t="str">
            <v>HD-W03</v>
          </cell>
          <cell r="C215" t="str">
            <v>(1) 512*64
(2) 256*64
(7) 0</v>
          </cell>
          <cell r="D215">
            <v>32768</v>
          </cell>
          <cell r="E215">
            <v>512</v>
          </cell>
          <cell r="H215" t="str">
            <v>2 Мб</v>
          </cell>
          <cell r="I215" t="str">
            <v>12 (x4)</v>
          </cell>
          <cell r="M215" t="str">
            <v>+</v>
          </cell>
          <cell r="AT215">
            <v>0</v>
          </cell>
        </row>
        <row r="216">
          <cell r="A216" t="str">
            <v>HD-W60</v>
          </cell>
          <cell r="C216" t="str">
            <v>(1) 512*32
(2) 256*32
(7) 320*16</v>
          </cell>
          <cell r="H216" t="str">
            <v>2 Мб</v>
          </cell>
          <cell r="I216" t="str">
            <v>12 (x2)
08 (x1)</v>
          </cell>
          <cell r="K216" t="str">
            <v>+</v>
          </cell>
          <cell r="M216" t="str">
            <v>+</v>
          </cell>
          <cell r="O216" t="str">
            <v>+</v>
          </cell>
          <cell r="AT216">
            <v>15.4</v>
          </cell>
        </row>
        <row r="219">
          <cell r="A219" t="str">
            <v>HD-W61</v>
          </cell>
          <cell r="I219" t="str">
            <v>12 (x2)
08 (x1)</v>
          </cell>
          <cell r="K219" t="str">
            <v>+</v>
          </cell>
          <cell r="M219" t="str">
            <v>+</v>
          </cell>
          <cell r="O219" t="str">
            <v>+</v>
          </cell>
          <cell r="AT219">
            <v>20</v>
          </cell>
        </row>
        <row r="220">
          <cell r="A220" t="str">
            <v>HD-W62</v>
          </cell>
          <cell r="C220" t="str">
            <v>(1) 1024*64, 2048*32
(2) 512*64
(7) 640*32</v>
          </cell>
          <cell r="H220" t="str">
            <v>8 Мб</v>
          </cell>
          <cell r="I220" t="str">
            <v>12 (x4)
08 (x2)</v>
          </cell>
          <cell r="K220" t="str">
            <v>+</v>
          </cell>
          <cell r="M220" t="str">
            <v>+</v>
          </cell>
          <cell r="O220" t="str">
            <v>+</v>
          </cell>
          <cell r="AT220">
            <v>20.700000000000003</v>
          </cell>
        </row>
        <row r="222">
          <cell r="A222" t="str">
            <v>HD-W63</v>
          </cell>
          <cell r="C222" t="str">
            <v>(1) 1024*128, 2048*64
(2) 512*128
(7) 640*64</v>
          </cell>
          <cell r="H222" t="str">
            <v>8 Мб</v>
          </cell>
          <cell r="I222" t="str">
            <v>12 (x8)
08 (x4)</v>
          </cell>
          <cell r="K222" t="str">
            <v>+</v>
          </cell>
          <cell r="M222" t="str">
            <v>+</v>
          </cell>
          <cell r="O222" t="str">
            <v>+</v>
          </cell>
          <cell r="AT222">
            <v>30.700000000000003</v>
          </cell>
        </row>
        <row r="223">
          <cell r="A223" t="str">
            <v>HD-W64</v>
          </cell>
          <cell r="C223" t="str">
            <v>(1) 1024*256, 3072*64
(2) 512*256
(7) 640*128</v>
          </cell>
          <cell r="H223" t="str">
            <v>8 Мб</v>
          </cell>
          <cell r="I223" t="str">
            <v>50pin (x1)</v>
          </cell>
          <cell r="K223" t="str">
            <v>+</v>
          </cell>
          <cell r="M223" t="str">
            <v>+</v>
          </cell>
          <cell r="O223" t="str">
            <v>+</v>
          </cell>
          <cell r="AT223">
            <v>33.7</v>
          </cell>
        </row>
        <row r="224">
          <cell r="A224" t="str">
            <v>HD-W66</v>
          </cell>
          <cell r="C224" t="str">
            <v>(1) 2048*512
(2) 1024*512
(7) 1344*256</v>
          </cell>
          <cell r="H224" t="str">
            <v>8 Мб</v>
          </cell>
          <cell r="I224" t="str">
            <v>50pin (x2)</v>
          </cell>
          <cell r="K224" t="str">
            <v>+</v>
          </cell>
          <cell r="M224" t="str">
            <v>+</v>
          </cell>
          <cell r="O224" t="str">
            <v>+</v>
          </cell>
          <cell r="AT224">
            <v>53.6</v>
          </cell>
        </row>
        <row r="225">
          <cell r="A225" t="str">
            <v>HD-D15</v>
          </cell>
          <cell r="C225" t="str">
            <v>384 * 64</v>
          </cell>
          <cell r="D225">
            <v>24576</v>
          </cell>
          <cell r="E225">
            <v>512</v>
          </cell>
          <cell r="H225" t="str">
            <v>4 Гб</v>
          </cell>
          <cell r="I225" t="str">
            <v>75 (x4)</v>
          </cell>
          <cell r="K225" t="str">
            <v>+</v>
          </cell>
          <cell r="L225" t="str">
            <v>+</v>
          </cell>
          <cell r="O225" t="str">
            <v>+</v>
          </cell>
          <cell r="P225" t="str">
            <v>+</v>
          </cell>
          <cell r="AT225">
            <v>47.5</v>
          </cell>
        </row>
        <row r="226">
          <cell r="A226" t="str">
            <v>HD-D20</v>
          </cell>
          <cell r="C226" t="str">
            <v>384 * 64</v>
          </cell>
          <cell r="D226">
            <v>24576</v>
          </cell>
          <cell r="E226">
            <v>512</v>
          </cell>
          <cell r="H226" t="str">
            <v>4 Гб</v>
          </cell>
          <cell r="I226" t="str">
            <v>08 (x4)</v>
          </cell>
          <cell r="K226" t="str">
            <v>+</v>
          </cell>
          <cell r="L226" t="str">
            <v>+</v>
          </cell>
          <cell r="O226" t="str">
            <v>+</v>
          </cell>
          <cell r="P226" t="str">
            <v>+</v>
          </cell>
          <cell r="AT226">
            <v>47.5</v>
          </cell>
        </row>
        <row r="227">
          <cell r="A227" t="str">
            <v>HD-D30</v>
          </cell>
          <cell r="C227" t="str">
            <v>1024 * 64</v>
          </cell>
          <cell r="D227">
            <v>65536</v>
          </cell>
          <cell r="E227">
            <v>1024</v>
          </cell>
          <cell r="H227" t="str">
            <v>4 Гб</v>
          </cell>
          <cell r="I227" t="str">
            <v>50pin (x2)</v>
          </cell>
          <cell r="K227" t="str">
            <v>+</v>
          </cell>
          <cell r="L227" t="str">
            <v>+</v>
          </cell>
          <cell r="O227" t="str">
            <v>+</v>
          </cell>
          <cell r="P227" t="str">
            <v>+</v>
          </cell>
          <cell r="AT227">
            <v>59.7</v>
          </cell>
        </row>
        <row r="232">
          <cell r="A232" t="str">
            <v>HD-C15</v>
          </cell>
          <cell r="C232" t="str">
            <v>384 * 320</v>
          </cell>
          <cell r="D232">
            <v>122880</v>
          </cell>
          <cell r="E232">
            <v>1024</v>
          </cell>
          <cell r="H232" t="str">
            <v>4 Гб</v>
          </cell>
          <cell r="I232" t="str">
            <v>75 (x10)</v>
          </cell>
          <cell r="K232" t="str">
            <v>+</v>
          </cell>
          <cell r="L232" t="str">
            <v>+</v>
          </cell>
          <cell r="O232" t="str">
            <v>+</v>
          </cell>
          <cell r="P232" t="str">
            <v>+</v>
          </cell>
          <cell r="AT232">
            <v>0</v>
          </cell>
        </row>
        <row r="233">
          <cell r="A233" t="str">
            <v>HD-C15c</v>
          </cell>
          <cell r="C233" t="str">
            <v>384 * 320</v>
          </cell>
          <cell r="D233">
            <v>122880</v>
          </cell>
          <cell r="E233">
            <v>1024</v>
          </cell>
          <cell r="H233" t="str">
            <v>4 Гб</v>
          </cell>
          <cell r="I233" t="str">
            <v>75 (x10)</v>
          </cell>
          <cell r="K233" t="str">
            <v>+</v>
          </cell>
          <cell r="L233" t="str">
            <v>+</v>
          </cell>
          <cell r="O233" t="str">
            <v>+</v>
          </cell>
          <cell r="P233" t="str">
            <v>+</v>
          </cell>
          <cell r="AT233">
            <v>99.5</v>
          </cell>
        </row>
        <row r="237">
          <cell r="A237" t="str">
            <v>HD-C35</v>
          </cell>
          <cell r="C237" t="str">
            <v>640 * 480</v>
          </cell>
          <cell r="D237">
            <v>307200</v>
          </cell>
          <cell r="E237">
            <v>1024</v>
          </cell>
          <cell r="H237" t="str">
            <v>4 Гб</v>
          </cell>
          <cell r="I237" t="str">
            <v>50pin (x2)</v>
          </cell>
          <cell r="K237" t="str">
            <v>+</v>
          </cell>
          <cell r="L237" t="str">
            <v>+</v>
          </cell>
          <cell r="O237" t="str">
            <v>+</v>
          </cell>
          <cell r="P237" t="str">
            <v>+</v>
          </cell>
          <cell r="AT237">
            <v>0</v>
          </cell>
        </row>
        <row r="238">
          <cell r="A238" t="str">
            <v>HD-C35c</v>
          </cell>
          <cell r="C238" t="str">
            <v>640 * 480</v>
          </cell>
          <cell r="D238">
            <v>307200</v>
          </cell>
          <cell r="E238">
            <v>1024</v>
          </cell>
          <cell r="H238" t="str">
            <v>4 Гб</v>
          </cell>
          <cell r="I238" t="str">
            <v>50pin (x2)</v>
          </cell>
          <cell r="K238" t="str">
            <v>+</v>
          </cell>
          <cell r="L238" t="str">
            <v>+</v>
          </cell>
          <cell r="O238" t="str">
            <v>+</v>
          </cell>
          <cell r="P238" t="str">
            <v>+</v>
          </cell>
          <cell r="AT238">
            <v>145.4</v>
          </cell>
        </row>
        <row r="239">
          <cell r="A239" t="str">
            <v>HD-A30</v>
          </cell>
          <cell r="C239" t="str">
            <v>1024 * 512</v>
          </cell>
          <cell r="D239">
            <v>524288</v>
          </cell>
          <cell r="E239">
            <v>1024</v>
          </cell>
          <cell r="H239" t="str">
            <v>4 Гб</v>
          </cell>
          <cell r="I239" t="str">
            <v>50pin (x2)</v>
          </cell>
          <cell r="K239" t="str">
            <v>+</v>
          </cell>
          <cell r="L239" t="str">
            <v>+</v>
          </cell>
          <cell r="O239" t="str">
            <v>+</v>
          </cell>
          <cell r="P239" t="str">
            <v>+</v>
          </cell>
          <cell r="AT239">
            <v>168.4</v>
          </cell>
        </row>
        <row r="240">
          <cell r="A240" t="str">
            <v>HD-A30+ (sending card)</v>
          </cell>
          <cell r="C240" t="str">
            <v>1024 * 512</v>
          </cell>
          <cell r="D240">
            <v>524288</v>
          </cell>
          <cell r="E240">
            <v>3840</v>
          </cell>
          <cell r="H240" t="str">
            <v>4 Гб</v>
          </cell>
          <cell r="K240" t="str">
            <v>+</v>
          </cell>
          <cell r="L240" t="str">
            <v>+</v>
          </cell>
          <cell r="O240" t="str">
            <v>+</v>
          </cell>
          <cell r="P240" t="str">
            <v>+</v>
          </cell>
          <cell r="AT240">
            <v>168.4</v>
          </cell>
        </row>
        <row r="241">
          <cell r="A241" t="str">
            <v>HD-A3 (player box)</v>
          </cell>
          <cell r="C241" t="str">
            <v>1280 * 512</v>
          </cell>
          <cell r="D241">
            <v>655360</v>
          </cell>
          <cell r="E241">
            <v>4096</v>
          </cell>
          <cell r="H241" t="str">
            <v>8 Гб</v>
          </cell>
          <cell r="K241" t="str">
            <v>+</v>
          </cell>
          <cell r="L241" t="str">
            <v>+</v>
          </cell>
          <cell r="M241" t="str">
            <v>+</v>
          </cell>
          <cell r="O241" t="str">
            <v>+</v>
          </cell>
          <cell r="P241" t="str">
            <v>+</v>
          </cell>
          <cell r="AT241">
            <v>168.4</v>
          </cell>
        </row>
        <row r="242">
          <cell r="A242" t="str">
            <v>HD-A4 (player box)</v>
          </cell>
          <cell r="C242" t="str">
            <v>1280 * 512</v>
          </cell>
          <cell r="D242">
            <v>655360</v>
          </cell>
          <cell r="E242">
            <v>3840</v>
          </cell>
          <cell r="H242" t="str">
            <v>8 Гб</v>
          </cell>
          <cell r="K242" t="str">
            <v>+</v>
          </cell>
          <cell r="L242" t="str">
            <v>+</v>
          </cell>
          <cell r="M242" t="str">
            <v>+</v>
          </cell>
          <cell r="O242" t="str">
            <v>+</v>
          </cell>
          <cell r="P242" t="str">
            <v>+</v>
          </cell>
          <cell r="AT242">
            <v>260.20000000000005</v>
          </cell>
        </row>
        <row r="243">
          <cell r="A243" t="str">
            <v>HD-A5 (player box)</v>
          </cell>
          <cell r="C243" t="str">
            <v>1280 * 1024</v>
          </cell>
          <cell r="D243">
            <v>1310720</v>
          </cell>
          <cell r="E243">
            <v>3840</v>
          </cell>
          <cell r="H243" t="str">
            <v>8 Гб</v>
          </cell>
          <cell r="K243" t="str">
            <v>+</v>
          </cell>
          <cell r="L243" t="str">
            <v>+</v>
          </cell>
          <cell r="M243" t="str">
            <v>+</v>
          </cell>
          <cell r="O243" t="str">
            <v>+</v>
          </cell>
          <cell r="P243" t="str">
            <v>+</v>
          </cell>
          <cell r="AT243">
            <v>321.40000000000003</v>
          </cell>
        </row>
        <row r="244">
          <cell r="A244" t="str">
            <v>HD-A6 (player box)</v>
          </cell>
          <cell r="C244" t="str">
            <v>2048 * 1024</v>
          </cell>
          <cell r="D244">
            <v>2097152</v>
          </cell>
          <cell r="E244">
            <v>3840</v>
          </cell>
          <cell r="H244" t="str">
            <v>8 Гб</v>
          </cell>
          <cell r="K244" t="str">
            <v>+</v>
          </cell>
          <cell r="L244" t="str">
            <v>+</v>
          </cell>
          <cell r="M244" t="str">
            <v>+</v>
          </cell>
          <cell r="O244" t="str">
            <v>+</v>
          </cell>
          <cell r="P244" t="str">
            <v>+</v>
          </cell>
          <cell r="AT244">
            <v>489.70000000000005</v>
          </cell>
        </row>
        <row r="245">
          <cell r="A245" t="str">
            <v>HD-A601 (player box)</v>
          </cell>
          <cell r="C245" t="str">
            <v>800 * 600</v>
          </cell>
          <cell r="D245">
            <v>480000</v>
          </cell>
          <cell r="E245">
            <v>3840</v>
          </cell>
          <cell r="H245" t="str">
            <v>4 Гб</v>
          </cell>
          <cell r="K245" t="str">
            <v>+</v>
          </cell>
          <cell r="L245" t="str">
            <v>+</v>
          </cell>
          <cell r="P245" t="str">
            <v>+</v>
          </cell>
          <cell r="AT245">
            <v>229.6</v>
          </cell>
        </row>
        <row r="246">
          <cell r="A246" t="str">
            <v>HD-A602 (player box)</v>
          </cell>
          <cell r="C246" t="str">
            <v>1280 * 720</v>
          </cell>
          <cell r="D246">
            <v>921600</v>
          </cell>
          <cell r="E246">
            <v>3840</v>
          </cell>
          <cell r="H246" t="str">
            <v>4 Гб</v>
          </cell>
          <cell r="K246" t="str">
            <v>+</v>
          </cell>
          <cell r="L246" t="str">
            <v>+</v>
          </cell>
          <cell r="P246" t="str">
            <v>+</v>
          </cell>
          <cell r="AT246">
            <v>275.5</v>
          </cell>
        </row>
        <row r="247">
          <cell r="A247" t="str">
            <v>HD-A603 (player box)</v>
          </cell>
          <cell r="C247" t="str">
            <v>1920 * 1080</v>
          </cell>
          <cell r="D247">
            <v>2073600</v>
          </cell>
          <cell r="E247">
            <v>3840</v>
          </cell>
          <cell r="H247" t="str">
            <v>4 Гб</v>
          </cell>
          <cell r="K247" t="str">
            <v>+</v>
          </cell>
          <cell r="L247" t="str">
            <v>+</v>
          </cell>
          <cell r="P247" t="str">
            <v>+</v>
          </cell>
          <cell r="AT247">
            <v>352</v>
          </cell>
        </row>
        <row r="248">
          <cell r="A248" t="str">
            <v>HD-R500 (receiving card)</v>
          </cell>
          <cell r="C248" t="str">
            <v>256 * 256</v>
          </cell>
          <cell r="D248">
            <v>65536</v>
          </cell>
          <cell r="E248">
            <v>256</v>
          </cell>
          <cell r="I248" t="str">
            <v>50pin (x2)</v>
          </cell>
          <cell r="P248" t="str">
            <v>+</v>
          </cell>
          <cell r="AT248">
            <v>30.700000000000003</v>
          </cell>
        </row>
        <row r="249">
          <cell r="A249" t="str">
            <v>HD-R501 (receiving card)</v>
          </cell>
          <cell r="C249" t="str">
            <v>256 * 256</v>
          </cell>
          <cell r="D249">
            <v>65536</v>
          </cell>
          <cell r="E249">
            <v>256</v>
          </cell>
          <cell r="I249" t="str">
            <v>75 (x12)</v>
          </cell>
          <cell r="P249" t="str">
            <v>+</v>
          </cell>
          <cell r="AT249">
            <v>30.700000000000003</v>
          </cell>
        </row>
        <row r="250">
          <cell r="A250" t="str">
            <v>HD-R5018 (receiving card)</v>
          </cell>
          <cell r="C250" t="str">
            <v>256 * 256</v>
          </cell>
          <cell r="D250">
            <v>65536</v>
          </cell>
          <cell r="E250">
            <v>256</v>
          </cell>
          <cell r="I250" t="str">
            <v>75 (x8)</v>
          </cell>
          <cell r="P250" t="str">
            <v>+</v>
          </cell>
          <cell r="AT250">
            <v>24.6</v>
          </cell>
        </row>
        <row r="251">
          <cell r="A251" t="str">
            <v>HD-R512 (receiving card)</v>
          </cell>
          <cell r="C251" t="str">
            <v>256 * 256</v>
          </cell>
          <cell r="D251">
            <v>65536</v>
          </cell>
          <cell r="E251">
            <v>256</v>
          </cell>
          <cell r="I251" t="str">
            <v>75 (x12)</v>
          </cell>
          <cell r="P251" t="str">
            <v>+</v>
          </cell>
          <cell r="AT251">
            <v>30.700000000000003</v>
          </cell>
        </row>
        <row r="252">
          <cell r="A252" t="str">
            <v>HD-R516 (receiving card)</v>
          </cell>
          <cell r="C252" t="str">
            <v>256 * 512</v>
          </cell>
          <cell r="D252">
            <v>131072</v>
          </cell>
          <cell r="E252">
            <v>256</v>
          </cell>
          <cell r="I252" t="str">
            <v>75 (x16)</v>
          </cell>
          <cell r="P252" t="str">
            <v>+</v>
          </cell>
          <cell r="AT252">
            <v>30.700000000000003</v>
          </cell>
        </row>
        <row r="253">
          <cell r="A253" t="str">
            <v>3G-4G адаптер для контроллеров HD</v>
          </cell>
          <cell r="AT253">
            <v>107.19999999999999</v>
          </cell>
        </row>
        <row r="254">
          <cell r="A254" t="str">
            <v>WiFi адаптер для контроллеров HD</v>
          </cell>
          <cell r="AT254">
            <v>38.300000000000004</v>
          </cell>
        </row>
        <row r="291">
          <cell r="A291" t="str">
            <v>NovaStar MRV300 (receiving card)</v>
          </cell>
          <cell r="AT291">
            <v>25.5</v>
          </cell>
        </row>
        <row r="292">
          <cell r="A292" t="str">
            <v>NovaStar MRV328 (receiving card)</v>
          </cell>
          <cell r="AT292">
            <v>23.6</v>
          </cell>
        </row>
        <row r="293">
          <cell r="A293" t="str">
            <v>NovaStar MRV366 (receiving card)</v>
          </cell>
          <cell r="AT293">
            <v>28.8</v>
          </cell>
        </row>
        <row r="295">
          <cell r="A295" t="str">
            <v>NovaStar MSD300 (sending card)</v>
          </cell>
          <cell r="AT295">
            <v>195.9</v>
          </cell>
        </row>
        <row r="296">
          <cell r="A296" t="str">
            <v>NovaStar MSD600 (sending card)</v>
          </cell>
          <cell r="AT296">
            <v>391.8</v>
          </cell>
        </row>
        <row r="298">
          <cell r="A298" t="str">
            <v>NovaStar T3 (асинхронный)</v>
          </cell>
          <cell r="D298">
            <v>650000</v>
          </cell>
          <cell r="E298">
            <v>4096</v>
          </cell>
          <cell r="H298" t="str">
            <v>4 Гб</v>
          </cell>
          <cell r="AT298">
            <v>365.70000000000005</v>
          </cell>
        </row>
        <row r="299">
          <cell r="A299" t="str">
            <v>NovaStar T6 (асинхронный)</v>
          </cell>
          <cell r="D299">
            <v>1300000</v>
          </cell>
          <cell r="E299">
            <v>4096</v>
          </cell>
          <cell r="H299" t="str">
            <v>4 Гб</v>
          </cell>
          <cell r="AT299">
            <v>522.4</v>
          </cell>
        </row>
        <row r="300">
          <cell r="A300" t="str">
            <v>NovaStar TB3 (асинхронный, player box)</v>
          </cell>
          <cell r="D300">
            <v>650000</v>
          </cell>
          <cell r="E300">
            <v>4096</v>
          </cell>
          <cell r="H300" t="str">
            <v>4 Гб</v>
          </cell>
          <cell r="AT300">
            <v>452</v>
          </cell>
        </row>
        <row r="301">
          <cell r="A301" t="str">
            <v>NovaStar TB6 (асинхронный, player box)</v>
          </cell>
          <cell r="D301">
            <v>1300000</v>
          </cell>
          <cell r="E301">
            <v>4096</v>
          </cell>
          <cell r="H301" t="str">
            <v>4 Гб</v>
          </cell>
          <cell r="AT301">
            <v>587.7</v>
          </cell>
        </row>
        <row r="302">
          <cell r="A302" t="str">
            <v>NovaStar TB8 (асинхронный, player box)</v>
          </cell>
          <cell r="D302">
            <v>2300000</v>
          </cell>
          <cell r="E302">
            <v>4096</v>
          </cell>
          <cell r="H302" t="str">
            <v>4 Гб</v>
          </cell>
          <cell r="AT302">
            <v>706.3000000000001</v>
          </cell>
        </row>
        <row r="304">
          <cell r="A304" t="str">
            <v>NovaStar MCTRL4K</v>
          </cell>
          <cell r="AT304">
            <v>5876</v>
          </cell>
        </row>
        <row r="305">
          <cell r="A305" t="str">
            <v>NovaStar MCTRLR5</v>
          </cell>
          <cell r="AT305">
            <v>2872.7999999999997</v>
          </cell>
        </row>
        <row r="306">
          <cell r="A306" t="str">
            <v>NovaStar MCTRL660pro</v>
          </cell>
          <cell r="AT306">
            <v>1175.1999999999998</v>
          </cell>
        </row>
        <row r="307">
          <cell r="A307" t="str">
            <v>NovaStar MCTRL660</v>
          </cell>
          <cell r="AT307">
            <v>848.8000000000001</v>
          </cell>
        </row>
        <row r="308">
          <cell r="A308" t="str">
            <v>NovaStar MCTRL600</v>
          </cell>
          <cell r="AT308">
            <v>509.3</v>
          </cell>
        </row>
        <row r="309">
          <cell r="A309" t="str">
            <v>NovaStar MCTRL300</v>
          </cell>
          <cell r="AT309">
            <v>326.5</v>
          </cell>
        </row>
        <row r="312">
          <cell r="A312" t="str">
            <v>NovaStar NovaPro UHD (All-in-1)</v>
          </cell>
          <cell r="AT312">
            <v>0</v>
          </cell>
        </row>
        <row r="313">
          <cell r="A313" t="str">
            <v>NovaStar NovaPro UHD JR (All-in-1)</v>
          </cell>
          <cell r="AT313">
            <v>11398.9</v>
          </cell>
        </row>
        <row r="314">
          <cell r="A314" t="str">
            <v>NovaStar NovaPro HD (All-in-1)</v>
          </cell>
          <cell r="AT314">
            <v>3917.2999999999997</v>
          </cell>
        </row>
        <row r="315">
          <cell r="A315" t="str">
            <v>NovaStar VX6S (All-in-1)</v>
          </cell>
          <cell r="AT315">
            <v>1828.1</v>
          </cell>
        </row>
        <row r="317">
          <cell r="A317" t="str">
            <v>NovaStar VX4S (All-in-1)</v>
          </cell>
          <cell r="AT317">
            <v>1501.6999999999998</v>
          </cell>
        </row>
        <row r="318">
          <cell r="A318" t="str">
            <v>NovaStar VX2S (All-in-1)</v>
          </cell>
          <cell r="AT318">
            <v>1044.6999999999998</v>
          </cell>
        </row>
        <row r="326">
          <cell r="A326" t="str">
            <v>NovaStar J6 (видеопроцессор)</v>
          </cell>
          <cell r="AT326">
            <v>5223.1</v>
          </cell>
        </row>
        <row r="327">
          <cell r="A327" t="str">
            <v>NovaStar C1 (видеопроцессор)</v>
          </cell>
          <cell r="AT327">
            <v>0</v>
          </cell>
        </row>
        <row r="328">
          <cell r="A328" t="str">
            <v>NovaStar N9 (видеопроцессор)</v>
          </cell>
          <cell r="AT328">
            <v>0</v>
          </cell>
        </row>
        <row r="330">
          <cell r="A330" t="str">
            <v>NovaStar MFN300 (multifunction card)</v>
          </cell>
          <cell r="AT330">
            <v>137.2</v>
          </cell>
        </row>
        <row r="331">
          <cell r="A331" t="str">
            <v>NovaStar MON300 (monitoring card)</v>
          </cell>
          <cell r="AT331">
            <v>70.69999999999999</v>
          </cell>
        </row>
        <row r="334">
          <cell r="A334" t="str">
            <v>NovaStar CVT320 (fiber converter)</v>
          </cell>
          <cell r="AT334">
            <v>235.1</v>
          </cell>
        </row>
        <row r="335">
          <cell r="A335" t="str">
            <v>NovaStar CVT4K-S (fiber converter)</v>
          </cell>
          <cell r="AT335">
            <v>3264.5</v>
          </cell>
        </row>
        <row r="343">
          <cell r="A343" t="str">
            <v>NovaStar MTH310 (датчик температуры)</v>
          </cell>
          <cell r="AT343">
            <v>130.6</v>
          </cell>
        </row>
        <row r="344">
          <cell r="A344" t="str">
            <v>NovaStar NS060 (датчик яркости)</v>
          </cell>
          <cell r="AT344">
            <v>130.6</v>
          </cell>
        </row>
        <row r="362">
          <cell r="A362" t="str">
            <v>HUB 256-T12*8</v>
          </cell>
          <cell r="B362" t="str">
            <v>Hub12</v>
          </cell>
          <cell r="C362">
            <v>8</v>
          </cell>
          <cell r="AT362">
            <v>6.199999999999999</v>
          </cell>
        </row>
        <row r="363">
          <cell r="A363" t="str">
            <v>HUB 512-T12*16</v>
          </cell>
          <cell r="B363" t="str">
            <v>Hub12</v>
          </cell>
          <cell r="C363">
            <v>16</v>
          </cell>
          <cell r="AT363">
            <v>10.799999999999999</v>
          </cell>
        </row>
        <row r="366">
          <cell r="A366" t="str">
            <v>HUB 256-T8*8</v>
          </cell>
          <cell r="B366" t="str">
            <v>Hub8</v>
          </cell>
          <cell r="C366">
            <v>8</v>
          </cell>
          <cell r="AT366">
            <v>6.199999999999999</v>
          </cell>
        </row>
        <row r="368">
          <cell r="A368" t="str">
            <v>HUB 512-T8*16</v>
          </cell>
          <cell r="B368" t="str">
            <v>Hub8</v>
          </cell>
          <cell r="C368">
            <v>16</v>
          </cell>
          <cell r="AT368">
            <v>0</v>
          </cell>
        </row>
        <row r="374">
          <cell r="A374" t="str">
            <v>HUB-75*8</v>
          </cell>
          <cell r="B374" t="str">
            <v>Hub75</v>
          </cell>
          <cell r="C374">
            <v>8</v>
          </cell>
          <cell r="AT374">
            <v>6.199999999999999</v>
          </cell>
        </row>
        <row r="375">
          <cell r="A375" t="str">
            <v>HUB-75*10</v>
          </cell>
          <cell r="B375" t="str">
            <v>Hub75</v>
          </cell>
          <cell r="C375">
            <v>10</v>
          </cell>
          <cell r="AT375">
            <v>7.699999999999999</v>
          </cell>
        </row>
        <row r="382">
          <cell r="A382" t="str">
            <v>Датчик температуры для HD</v>
          </cell>
          <cell r="AT382">
            <v>6.199999999999999</v>
          </cell>
        </row>
        <row r="383">
          <cell r="A383" t="str">
            <v>Датчик температуры и влажности для HD</v>
          </cell>
          <cell r="AT383">
            <v>15.4</v>
          </cell>
        </row>
        <row r="384">
          <cell r="A384" t="str">
            <v>Датчик освещенности для монохрома HD</v>
          </cell>
          <cell r="AT384">
            <v>7.699999999999999</v>
          </cell>
        </row>
        <row r="385">
          <cell r="A385" t="str">
            <v>Датчик освещенности для полноцвета HD</v>
          </cell>
          <cell r="AT385">
            <v>30.700000000000003</v>
          </cell>
        </row>
        <row r="386">
          <cell r="A386" t="str">
            <v>Датчик HD Sensor Box (Temperature +humidity + brightness+ remoter sensor)</v>
          </cell>
          <cell r="AT386">
            <v>38.300000000000004</v>
          </cell>
        </row>
        <row r="387">
          <cell r="A387" t="str">
            <v>Датчик ИК с пультом ДУ</v>
          </cell>
          <cell r="AT387">
            <v>7.699999999999999</v>
          </cell>
        </row>
        <row r="391">
          <cell r="A391" t="str">
            <v>Комплект кабелей для кабинета</v>
          </cell>
          <cell r="AT391">
            <v>30.630000000000003</v>
          </cell>
        </row>
        <row r="397">
          <cell r="A397" t="str">
            <v>QL (in) 640*480 front (шт.)</v>
          </cell>
        </row>
        <row r="400">
          <cell r="A400" t="str">
            <v>QL (in) 640*640 rear (шт.) + кабели</v>
          </cell>
          <cell r="AT400">
            <v>120.25</v>
          </cell>
        </row>
        <row r="419">
          <cell r="A419" t="str">
            <v>QL (out) 960*960 out (шт.)</v>
          </cell>
          <cell r="AT419">
            <v>202.31</v>
          </cell>
        </row>
        <row r="453">
          <cell r="A453" t="str">
            <v>Профиль GICL алюминиевый, модель 2590F, черный, 9 см, 1 пог.м</v>
          </cell>
          <cell r="AT453">
            <v>5.1899999999999995</v>
          </cell>
        </row>
        <row r="454">
          <cell r="A454" t="str">
            <v>Профиль GICL алюминиевый, модель 2590F, черный, 595*9 см, 1 шпала</v>
          </cell>
          <cell r="AT454">
            <v>27.200000000000003</v>
          </cell>
        </row>
        <row r="459">
          <cell r="A459" t="str">
            <v>Уголок к профилю 2590F</v>
          </cell>
        </row>
        <row r="468">
          <cell r="A468" t="str">
            <v>Магниты для модулей</v>
          </cell>
          <cell r="AT468">
            <v>0.14</v>
          </cell>
        </row>
        <row r="470">
          <cell r="A470" t="str">
            <v>Магниты для модулей 5000шт</v>
          </cell>
          <cell r="AT470">
            <v>424.39</v>
          </cell>
        </row>
        <row r="483">
          <cell r="A483" t="str">
            <v>Удлинитель USB2.0-A(F) - USB2.0-A(M) 1.5m</v>
          </cell>
        </row>
        <row r="484">
          <cell r="A484" t="str">
            <v>Удлинитель USB2.0-A(F) - USB2.0-A(M) 3.0m</v>
          </cell>
        </row>
        <row r="485">
          <cell r="A485" t="str">
            <v>Удлинитель USB2.0-A(F) - USB2.0-A(M) 5.0m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norepublic.deal.by/" TargetMode="External" /><Relationship Id="rId2" Type="http://schemas.openxmlformats.org/officeDocument/2006/relationships/hyperlink" Target="mailto:technorepublic.by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20"/>
  <sheetViews>
    <sheetView showZero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0.85546875" style="1" customWidth="1"/>
    <col min="2" max="2" width="50.7109375" style="1" customWidth="1"/>
    <col min="3" max="3" width="23.7109375" style="1" customWidth="1"/>
    <col min="4" max="5" width="7.140625" style="1" customWidth="1"/>
    <col min="6" max="6" width="13.140625" style="1" customWidth="1"/>
    <col min="7" max="12" width="10.00390625" style="1" customWidth="1"/>
    <col min="13" max="13" width="5.8515625" style="1" customWidth="1"/>
    <col min="14" max="14" width="0.85546875" style="1" customWidth="1"/>
    <col min="15" max="16" width="12.8515625" style="1" customWidth="1"/>
    <col min="17" max="17" width="1.7109375" style="1" customWidth="1"/>
    <col min="18" max="19" width="12.8515625" style="1" customWidth="1"/>
    <col min="20" max="20" width="1.7109375" style="1" customWidth="1"/>
    <col min="21" max="21" width="9.140625" style="1" customWidth="1"/>
    <col min="22" max="25" width="12.57421875" style="1" customWidth="1"/>
    <col min="26" max="16384" width="9.140625" style="1" customWidth="1"/>
  </cols>
  <sheetData>
    <row r="1" ht="4.5" customHeight="1" thickBot="1"/>
    <row r="2" spans="2:25" ht="18" customHeight="1" thickBot="1" thickTop="1">
      <c r="B2" s="2"/>
      <c r="C2" s="3"/>
      <c r="D2" s="3"/>
      <c r="E2" s="4"/>
      <c r="F2" s="4" t="s">
        <v>69</v>
      </c>
      <c r="G2" s="3"/>
      <c r="H2" s="3"/>
      <c r="I2" s="3"/>
      <c r="J2" s="94" t="s">
        <v>59</v>
      </c>
      <c r="K2" s="5"/>
      <c r="L2" s="5"/>
      <c r="M2" s="5"/>
      <c r="N2" s="5"/>
      <c r="O2" s="103" t="s">
        <v>0</v>
      </c>
      <c r="P2" s="104"/>
      <c r="R2" s="79" t="s">
        <v>1</v>
      </c>
      <c r="S2" s="9" t="s">
        <v>2</v>
      </c>
      <c r="U2" s="6" t="s">
        <v>3</v>
      </c>
      <c r="V2" s="7"/>
      <c r="W2" s="7"/>
      <c r="X2" s="8">
        <f ca="1">TODAY()</f>
        <v>43866</v>
      </c>
      <c r="Y2" s="9"/>
    </row>
    <row r="3" spans="2:25" ht="18" customHeight="1">
      <c r="B3" s="10"/>
      <c r="C3" s="11"/>
      <c r="D3" s="11"/>
      <c r="E3" s="12"/>
      <c r="F3" s="12" t="s">
        <v>71</v>
      </c>
      <c r="G3" s="11"/>
      <c r="H3" s="11"/>
      <c r="I3" s="11"/>
      <c r="J3" s="13" t="s">
        <v>4</v>
      </c>
      <c r="K3" s="14"/>
      <c r="L3" s="14"/>
      <c r="M3" s="14"/>
      <c r="N3" s="11"/>
      <c r="O3" s="105"/>
      <c r="P3" s="106"/>
      <c r="R3" s="97" t="str">
        <f ca="1">_xlfn.IFERROR(SUBSTITUTE(_xlfn.FILTERXML(_xlfn.WEBSERVICE("https://www.nbrb.by/Services/XmlExRates.aspx?ondate="&amp;MONTH(TODAY())&amp;"/"&amp;DAY(TODAY())&amp;"/"&amp;YEAR(TODAY())),"//Currency[@Id='145']//Rate"),".",","),0)</f>
        <v>2,148</v>
      </c>
      <c r="S3" s="80">
        <f>ROUND(R3*1.01,4)</f>
        <v>2.1695</v>
      </c>
      <c r="U3" s="109" t="s">
        <v>5</v>
      </c>
      <c r="V3" s="110"/>
      <c r="W3" s="113">
        <f>Y6</f>
        <v>0</v>
      </c>
      <c r="X3" s="114"/>
      <c r="Y3" s="115"/>
    </row>
    <row r="4" spans="2:25" ht="18" customHeight="1" thickBot="1">
      <c r="B4" s="15"/>
      <c r="C4" s="16"/>
      <c r="D4" s="16"/>
      <c r="E4" s="17"/>
      <c r="F4" s="17" t="s">
        <v>70</v>
      </c>
      <c r="G4" s="16"/>
      <c r="H4" s="16"/>
      <c r="I4" s="16"/>
      <c r="J4" s="18" t="s">
        <v>6</v>
      </c>
      <c r="K4" s="19"/>
      <c r="L4" s="19"/>
      <c r="M4" s="19"/>
      <c r="N4" s="19"/>
      <c r="O4" s="107"/>
      <c r="P4" s="108"/>
      <c r="R4" s="81" t="str">
        <f>_xlfn.IFERROR(SUBSTITUTE(_xlfn.FILTERXML(_xlfn.WEBSERVICE("https://www.nbrb.by/Services/XmlExRates.aspx"),"//Currency[@Id='145']//Rate"),".",","),"")</f>
        <v>2,148</v>
      </c>
      <c r="S4" s="82">
        <f>_xlfn.IFERROR(IF(R4-R3&gt;0,"↑ "&amp;ROUND(R4-R3,4),IF(R4-R3&lt;0,"↓ "&amp;ROUND(R3-R4,4),"")),"")</f>
      </c>
      <c r="U4" s="111"/>
      <c r="V4" s="112"/>
      <c r="W4" s="116"/>
      <c r="X4" s="117"/>
      <c r="Y4" s="118"/>
    </row>
    <row r="5" spans="3:7" ht="4.5" customHeight="1" thickBot="1" thickTop="1">
      <c r="C5" s="20"/>
      <c r="D5" s="20"/>
      <c r="E5" s="20"/>
      <c r="F5" s="83"/>
      <c r="G5" s="20"/>
    </row>
    <row r="6" spans="2:25" ht="30" customHeight="1" thickBot="1" thickTop="1">
      <c r="B6" s="28" t="s">
        <v>25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30"/>
      <c r="N6" s="31"/>
      <c r="O6" s="119" t="s">
        <v>26</v>
      </c>
      <c r="P6" s="120"/>
      <c r="R6" s="121" t="s">
        <v>27</v>
      </c>
      <c r="S6" s="120"/>
      <c r="U6" s="32" t="s">
        <v>28</v>
      </c>
      <c r="V6" s="33"/>
      <c r="W6" s="34">
        <f>SUM(W7:W244)</f>
        <v>0</v>
      </c>
      <c r="X6" s="34">
        <f>SUM(X7:X244)</f>
        <v>0</v>
      </c>
      <c r="Y6" s="35">
        <f>SUM(Y7:Y244)</f>
        <v>0</v>
      </c>
    </row>
    <row r="7" ht="4.5" customHeight="1" thickBot="1" thickTop="1"/>
    <row r="8" spans="2:25" ht="15.75" thickTop="1">
      <c r="B8" s="21" t="s">
        <v>7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2"/>
      <c r="N8" s="22"/>
      <c r="O8" s="23"/>
      <c r="P8" s="25"/>
      <c r="R8" s="24"/>
      <c r="S8" s="25"/>
      <c r="U8" s="24"/>
      <c r="V8" s="23"/>
      <c r="W8" s="23"/>
      <c r="X8" s="23"/>
      <c r="Y8" s="25"/>
    </row>
    <row r="9" spans="2:25" ht="30" customHeight="1" thickBot="1">
      <c r="B9" s="84" t="s">
        <v>8</v>
      </c>
      <c r="C9" s="69" t="s">
        <v>9</v>
      </c>
      <c r="D9" s="69" t="s">
        <v>10</v>
      </c>
      <c r="E9" s="69" t="s">
        <v>11</v>
      </c>
      <c r="F9" s="69" t="s">
        <v>12</v>
      </c>
      <c r="G9" s="69" t="s">
        <v>13</v>
      </c>
      <c r="H9" s="69" t="s">
        <v>14</v>
      </c>
      <c r="I9" s="69" t="s">
        <v>15</v>
      </c>
      <c r="J9" s="69" t="s">
        <v>16</v>
      </c>
      <c r="K9" s="70"/>
      <c r="L9" s="71"/>
      <c r="M9" s="69" t="s">
        <v>17</v>
      </c>
      <c r="N9" s="27"/>
      <c r="O9" s="85" t="s">
        <v>18</v>
      </c>
      <c r="P9" s="86" t="s">
        <v>19</v>
      </c>
      <c r="R9" s="84" t="str">
        <f>O9</f>
        <v>Упаковками</v>
      </c>
      <c r="S9" s="86" t="str">
        <f>P9</f>
        <v>Поштучно</v>
      </c>
      <c r="U9" s="84" t="s">
        <v>20</v>
      </c>
      <c r="V9" s="69" t="s">
        <v>21</v>
      </c>
      <c r="W9" s="69" t="s">
        <v>22</v>
      </c>
      <c r="X9" s="69" t="s">
        <v>23</v>
      </c>
      <c r="Y9" s="86" t="s">
        <v>24</v>
      </c>
    </row>
    <row r="10" spans="2:25" s="45" customFormat="1" ht="15" customHeight="1">
      <c r="B10" s="87" t="s">
        <v>29</v>
      </c>
      <c r="C10" s="48"/>
      <c r="D10" s="49"/>
      <c r="E10" s="50"/>
      <c r="F10" s="51"/>
      <c r="G10" s="51"/>
      <c r="H10" s="52"/>
      <c r="I10" s="53"/>
      <c r="J10" s="54"/>
      <c r="K10" s="55"/>
      <c r="L10" s="55"/>
      <c r="M10" s="53"/>
      <c r="N10" s="53"/>
      <c r="O10" s="36"/>
      <c r="P10" s="37"/>
      <c r="R10" s="88"/>
      <c r="S10" s="37"/>
      <c r="U10" s="38"/>
      <c r="V10" s="39"/>
      <c r="W10" s="39"/>
      <c r="X10" s="39"/>
      <c r="Y10" s="37"/>
    </row>
    <row r="11" spans="2:25" s="45" customFormat="1" ht="15" customHeight="1" thickBot="1">
      <c r="B11" s="56" t="str">
        <f>'[1]Комплектующие'!$A$11</f>
        <v>QL (out) P10 R SMD 320x160 1800nit</v>
      </c>
      <c r="C11" s="57" t="str">
        <f>'[1]Комплектующие'!$C$11</f>
        <v>Красный, 1R</v>
      </c>
      <c r="D11" s="58" t="str">
        <f>'[1]Комплектующие'!$D$11</f>
        <v>SMD</v>
      </c>
      <c r="E11" s="59">
        <f>'[1]Комплектующие'!$H$11</f>
        <v>10</v>
      </c>
      <c r="F11" s="60" t="str">
        <f>'[1]Комплектующие'!$F$11&amp;" x "&amp;'[1]Комплектующие'!$G$11</f>
        <v>320 x 160</v>
      </c>
      <c r="G11" s="60" t="str">
        <f>'[1]Комплектующие'!$I$11&amp;" x "&amp;'[1]Комплектующие'!$J$11</f>
        <v>32 x 16</v>
      </c>
      <c r="H11" s="61">
        <f>'[1]Комплектующие'!$E$11</f>
        <v>1800</v>
      </c>
      <c r="I11" s="62">
        <f>'[1]Комплектующие'!$M$11</f>
        <v>263.67199999999997</v>
      </c>
      <c r="J11" s="63">
        <f>'[1]Комплектующие'!$K$11</f>
        <v>12</v>
      </c>
      <c r="K11" s="46"/>
      <c r="L11" s="46"/>
      <c r="M11" s="62">
        <f>'[1]Комплектующие'!$S$11</f>
        <v>40</v>
      </c>
      <c r="N11" s="47"/>
      <c r="O11" s="64">
        <f>'[1]Комплектующие'!$AQ$11</f>
        <v>6.699999999999999</v>
      </c>
      <c r="P11" s="67">
        <f>'[1]Комплектующие'!$AT$11</f>
        <v>7</v>
      </c>
      <c r="R11" s="89">
        <f>ROUNDUP($S$3*O11,2)</f>
        <v>14.54</v>
      </c>
      <c r="S11" s="67">
        <f>ROUNDUP($S$3*P11,2)</f>
        <v>15.19</v>
      </c>
      <c r="U11" s="41"/>
      <c r="V11" s="66">
        <f>IF(U11=0,0,ROUND(IF(M11=0,U11*S11,(U11-MOD(U11,M11))*R11+MOD(U11,M11)*S11)/1.2/U11,2))</f>
        <v>0</v>
      </c>
      <c r="W11" s="66">
        <f>ROUND(U11*V11,2)</f>
        <v>0</v>
      </c>
      <c r="X11" s="66">
        <f>ROUND(W11*0.2,2)</f>
        <v>0</v>
      </c>
      <c r="Y11" s="67">
        <f>W11+X11</f>
        <v>0</v>
      </c>
    </row>
    <row r="12" spans="2:25" s="45" customFormat="1" ht="15" customHeight="1">
      <c r="B12" s="87" t="s">
        <v>56</v>
      </c>
      <c r="C12" s="48"/>
      <c r="D12" s="49"/>
      <c r="E12" s="50"/>
      <c r="F12" s="51"/>
      <c r="G12" s="51"/>
      <c r="H12" s="52"/>
      <c r="I12" s="53"/>
      <c r="J12" s="54"/>
      <c r="K12" s="55"/>
      <c r="L12" s="55"/>
      <c r="M12" s="53"/>
      <c r="N12" s="53"/>
      <c r="O12" s="36"/>
      <c r="P12" s="37"/>
      <c r="R12" s="88"/>
      <c r="S12" s="37"/>
      <c r="U12" s="38"/>
      <c r="V12" s="39"/>
      <c r="W12" s="39"/>
      <c r="X12" s="39"/>
      <c r="Y12" s="37"/>
    </row>
    <row r="13" spans="2:25" s="45" customFormat="1" ht="15" customHeight="1">
      <c r="B13" s="68" t="str">
        <f>'[1]Комплектующие'!$A$14</f>
        <v>MY (out) P10 R DIP 320x160</v>
      </c>
      <c r="C13" s="57" t="str">
        <f>'[1]Комплектующие'!$C$14</f>
        <v>Красный, 1R</v>
      </c>
      <c r="D13" s="58" t="str">
        <f>'[1]Комплектующие'!$D$14</f>
        <v>DIP</v>
      </c>
      <c r="E13" s="65">
        <f>'[1]Комплектующие'!$H$14</f>
        <v>10</v>
      </c>
      <c r="F13" s="60" t="str">
        <f>'[1]Комплектующие'!$F$14&amp;" x "&amp;'[1]Комплектующие'!$G$14</f>
        <v>320 x 160</v>
      </c>
      <c r="G13" s="60" t="str">
        <f>'[1]Комплектующие'!$I$14&amp;" x "&amp;'[1]Комплектующие'!$J$14</f>
        <v>32 x 16</v>
      </c>
      <c r="H13" s="61">
        <f>'[1]Комплектующие'!$E$14</f>
        <v>0</v>
      </c>
      <c r="I13" s="62">
        <f>'[1]Комплектующие'!$M$14</f>
        <v>0</v>
      </c>
      <c r="J13" s="63">
        <f>'[1]Комплектующие'!$K$14</f>
        <v>12</v>
      </c>
      <c r="K13" s="46"/>
      <c r="L13" s="46"/>
      <c r="M13" s="62">
        <f>'[1]Комплектующие'!$S$14</f>
        <v>48</v>
      </c>
      <c r="N13" s="47"/>
      <c r="O13" s="64">
        <f>'[1]Комплектующие'!$AQ$14</f>
        <v>7.1</v>
      </c>
      <c r="P13" s="67">
        <f>'[1]Комплектующие'!$AT$14</f>
        <v>7.3999999999999995</v>
      </c>
      <c r="R13" s="89">
        <f>ROUNDUP($S$3*O13,2)</f>
        <v>15.41</v>
      </c>
      <c r="S13" s="67">
        <f>ROUNDUP($S$3*P13,2)</f>
        <v>16.060000000000002</v>
      </c>
      <c r="U13" s="41"/>
      <c r="V13" s="66">
        <f>IF(U13=0,0,ROUND(IF(M13=0,U13*S13,(U13-MOD(U13,M13))*R13+MOD(U13,M13)*S13)/1.2/U13,2))</f>
        <v>0</v>
      </c>
      <c r="W13" s="66">
        <f>ROUND(U13*V13,2)</f>
        <v>0</v>
      </c>
      <c r="X13" s="66">
        <f>ROUND(W13*0.2,2)</f>
        <v>0</v>
      </c>
      <c r="Y13" s="67">
        <f>W13+X13</f>
        <v>0</v>
      </c>
    </row>
    <row r="14" spans="2:25" s="45" customFormat="1" ht="15" customHeight="1">
      <c r="B14" s="68" t="str">
        <f>'[1]Комплектующие'!$A$15</f>
        <v>MY (out) P10 W DIP 320x160</v>
      </c>
      <c r="C14" s="57" t="str">
        <f>'[1]Комплектующие'!$C$15</f>
        <v>Белый, 1W</v>
      </c>
      <c r="D14" s="58" t="str">
        <f>'[1]Комплектующие'!$D$15</f>
        <v>DIP</v>
      </c>
      <c r="E14" s="65">
        <f>'[1]Комплектующие'!$H$15</f>
        <v>10</v>
      </c>
      <c r="F14" s="60" t="str">
        <f>'[1]Комплектующие'!$F$15&amp;" x "&amp;'[1]Комплектующие'!$G$15</f>
        <v>320 x 160</v>
      </c>
      <c r="G14" s="60" t="str">
        <f>'[1]Комплектующие'!$I$15&amp;" x "&amp;'[1]Комплектующие'!$J$15</f>
        <v>32 x 16</v>
      </c>
      <c r="H14" s="61">
        <f>'[1]Комплектующие'!$E$15</f>
        <v>0</v>
      </c>
      <c r="I14" s="62">
        <f>'[1]Комплектующие'!$M$15</f>
        <v>0</v>
      </c>
      <c r="J14" s="63">
        <f>'[1]Комплектующие'!$K$15</f>
        <v>12</v>
      </c>
      <c r="K14" s="46"/>
      <c r="L14" s="46"/>
      <c r="M14" s="62">
        <f>'[1]Комплектующие'!$S$15</f>
        <v>48</v>
      </c>
      <c r="N14" s="47"/>
      <c r="O14" s="64">
        <f>'[1]Комплектующие'!$AQ$15</f>
        <v>9.9</v>
      </c>
      <c r="P14" s="67">
        <f>'[1]Комплектующие'!$AT$15</f>
        <v>10.4</v>
      </c>
      <c r="R14" s="89">
        <f>ROUNDUP($S$3*O14,2)</f>
        <v>21.48</v>
      </c>
      <c r="S14" s="67">
        <f>ROUNDUP($S$3*P14,2)</f>
        <v>22.57</v>
      </c>
      <c r="U14" s="41"/>
      <c r="V14" s="66">
        <f>IF(U14=0,0,ROUND(IF(M14=0,U14*S14,(U14-MOD(U14,M14))*R14+MOD(U14,M14)*S14)/1.2/U14,2))</f>
        <v>0</v>
      </c>
      <c r="W14" s="66">
        <f>ROUND(U14*V14,2)</f>
        <v>0</v>
      </c>
      <c r="X14" s="66">
        <f>ROUND(W14*0.2,2)</f>
        <v>0</v>
      </c>
      <c r="Y14" s="67">
        <f>W14+X14</f>
        <v>0</v>
      </c>
    </row>
    <row r="15" spans="2:25" s="45" customFormat="1" ht="15" customHeight="1">
      <c r="B15" s="68" t="str">
        <f>'[1]Комплектующие'!$A$16</f>
        <v>MY (out) P10 G DIP 320x160</v>
      </c>
      <c r="C15" s="57" t="str">
        <f>'[1]Комплектующие'!$C$16</f>
        <v>Зеленый, 1G</v>
      </c>
      <c r="D15" s="58" t="str">
        <f>'[1]Комплектующие'!$D$16</f>
        <v>DIP</v>
      </c>
      <c r="E15" s="65">
        <f>'[1]Комплектующие'!$H$16</f>
        <v>10</v>
      </c>
      <c r="F15" s="60" t="str">
        <f>'[1]Комплектующие'!$F$16&amp;" x "&amp;'[1]Комплектующие'!$G$16</f>
        <v>320 x 160</v>
      </c>
      <c r="G15" s="60" t="str">
        <f>'[1]Комплектующие'!$I$16&amp;" x "&amp;'[1]Комплектующие'!$J$16</f>
        <v>32 x 16</v>
      </c>
      <c r="H15" s="61">
        <f>'[1]Комплектующие'!$E$16</f>
        <v>0</v>
      </c>
      <c r="I15" s="62">
        <f>'[1]Комплектующие'!$M$16</f>
        <v>0</v>
      </c>
      <c r="J15" s="63">
        <f>'[1]Комплектующие'!$K$16</f>
        <v>12</v>
      </c>
      <c r="K15" s="46"/>
      <c r="L15" s="46"/>
      <c r="M15" s="62">
        <f>'[1]Комплектующие'!$S$16</f>
        <v>48</v>
      </c>
      <c r="N15" s="47"/>
      <c r="O15" s="64">
        <f>'[1]Комплектующие'!$AQ$16</f>
        <v>9.9</v>
      </c>
      <c r="P15" s="67">
        <f>'[1]Комплектующие'!$AT$16</f>
        <v>10.4</v>
      </c>
      <c r="R15" s="89">
        <f>ROUNDUP($S$3*O15,2)</f>
        <v>21.48</v>
      </c>
      <c r="S15" s="67">
        <f>ROUNDUP($S$3*P15,2)</f>
        <v>22.57</v>
      </c>
      <c r="U15" s="41"/>
      <c r="V15" s="66">
        <f>IF(U15=0,0,ROUND(IF(M15=0,U15*S15,(U15-MOD(U15,M15))*R15+MOD(U15,M15)*S15)/1.2/U15,2))</f>
        <v>0</v>
      </c>
      <c r="W15" s="66">
        <f>ROUND(U15*V15,2)</f>
        <v>0</v>
      </c>
      <c r="X15" s="66">
        <f>ROUND(W15*0.2,2)</f>
        <v>0</v>
      </c>
      <c r="Y15" s="67">
        <f>W15+X15</f>
        <v>0</v>
      </c>
    </row>
    <row r="16" spans="2:25" s="45" customFormat="1" ht="15" customHeight="1">
      <c r="B16" s="68" t="str">
        <f>'[1]Комплектующие'!$A$17</f>
        <v>MY (out) P10 Y DIP 320x160</v>
      </c>
      <c r="C16" s="57" t="str">
        <f>'[1]Комплектующие'!$C$17</f>
        <v>Желтый, 1Y</v>
      </c>
      <c r="D16" s="58" t="str">
        <f>'[1]Комплектующие'!$D$17</f>
        <v>DIP</v>
      </c>
      <c r="E16" s="65">
        <f>'[1]Комплектующие'!$H$17</f>
        <v>10</v>
      </c>
      <c r="F16" s="60" t="str">
        <f>'[1]Комплектующие'!$F$17&amp;" x "&amp;'[1]Комплектующие'!$G$17</f>
        <v>320 x 160</v>
      </c>
      <c r="G16" s="60" t="str">
        <f>'[1]Комплектующие'!$I$17&amp;" x "&amp;'[1]Комплектующие'!$J$17</f>
        <v>32 x 16</v>
      </c>
      <c r="H16" s="61">
        <f>'[1]Комплектующие'!$E$17</f>
        <v>0</v>
      </c>
      <c r="I16" s="62">
        <f>'[1]Комплектующие'!$M$17</f>
        <v>0</v>
      </c>
      <c r="J16" s="63">
        <f>'[1]Комплектующие'!$K$17</f>
        <v>12</v>
      </c>
      <c r="K16" s="46"/>
      <c r="L16" s="46"/>
      <c r="M16" s="62">
        <f>'[1]Комплектующие'!$S$17</f>
        <v>48</v>
      </c>
      <c r="N16" s="47"/>
      <c r="O16" s="64">
        <f>'[1]Комплектующие'!$AQ$17</f>
        <v>9.9</v>
      </c>
      <c r="P16" s="67">
        <f>'[1]Комплектующие'!$AT$17</f>
        <v>10.4</v>
      </c>
      <c r="R16" s="89">
        <f>ROUNDUP($S$3*O16,2)</f>
        <v>21.48</v>
      </c>
      <c r="S16" s="67">
        <f>ROUNDUP($S$3*P16,2)</f>
        <v>22.57</v>
      </c>
      <c r="U16" s="41"/>
      <c r="V16" s="66">
        <f>IF(U16=0,0,ROUND(IF(M16=0,U16*S16,(U16-MOD(U16,M16))*R16+MOD(U16,M16)*S16)/1.2/U16,2))</f>
        <v>0</v>
      </c>
      <c r="W16" s="66">
        <f>ROUND(U16*V16,2)</f>
        <v>0</v>
      </c>
      <c r="X16" s="66">
        <f>ROUND(W16*0.2,2)</f>
        <v>0</v>
      </c>
      <c r="Y16" s="67">
        <f>W16+X16</f>
        <v>0</v>
      </c>
    </row>
    <row r="17" spans="2:25" s="45" customFormat="1" ht="15" customHeight="1" thickBot="1">
      <c r="B17" s="68" t="str">
        <f>'[1]Комплектующие'!$A$19</f>
        <v>MY (out) M10 DIP 320x160 4500nit</v>
      </c>
      <c r="C17" s="57" t="str">
        <f>'[1]Комплектующие'!$C$19</f>
        <v>Семицветный, 1R1G1B</v>
      </c>
      <c r="D17" s="58" t="str">
        <f>'[1]Комплектующие'!$D$19</f>
        <v>DIP</v>
      </c>
      <c r="E17" s="65">
        <f>'[1]Комплектующие'!$H$19</f>
        <v>20</v>
      </c>
      <c r="F17" s="60" t="str">
        <f>'[1]Комплектующие'!$F$19&amp;" x "&amp;'[1]Комплектующие'!$G$19</f>
        <v>320 x 160</v>
      </c>
      <c r="G17" s="60" t="str">
        <f>'[1]Комплектующие'!$I$19&amp;" x "&amp;'[1]Комплектующие'!$J$19</f>
        <v>16 x 8</v>
      </c>
      <c r="H17" s="61">
        <f>'[1]Комплектующие'!$E$19</f>
        <v>4500</v>
      </c>
      <c r="I17" s="62">
        <f>'[1]Комплектующие'!$M$19</f>
        <v>0</v>
      </c>
      <c r="J17" s="63">
        <f>'[1]Комплектующие'!$K$19</f>
        <v>12</v>
      </c>
      <c r="K17" s="46"/>
      <c r="L17" s="46"/>
      <c r="M17" s="62">
        <f>'[1]Комплектующие'!$S$19</f>
        <v>48</v>
      </c>
      <c r="N17" s="47"/>
      <c r="O17" s="64">
        <f>'[1]Комплектующие'!$AQ$19</f>
        <v>10.6</v>
      </c>
      <c r="P17" s="67">
        <f>'[1]Комплектующие'!$AT$19</f>
        <v>11.1</v>
      </c>
      <c r="R17" s="89">
        <f>ROUNDUP($S$3*O17,2)</f>
        <v>23</v>
      </c>
      <c r="S17" s="67">
        <f>ROUNDUP($S$3*P17,2)</f>
        <v>24.09</v>
      </c>
      <c r="U17" s="41"/>
      <c r="V17" s="66">
        <f>IF(U17=0,0,ROUND(IF(M17=0,U17*S17,(U17-MOD(U17,M17))*R17+MOD(U17,M17)*S17)/1.2/U17,2))</f>
        <v>0</v>
      </c>
      <c r="W17" s="66">
        <f>ROUND(U17*V17,2)</f>
        <v>0</v>
      </c>
      <c r="X17" s="66">
        <f>ROUND(W17*0.2,2)</f>
        <v>0</v>
      </c>
      <c r="Y17" s="67">
        <f>W17+X17</f>
        <v>0</v>
      </c>
    </row>
    <row r="18" spans="2:25" ht="4.5" customHeight="1" thickBot="1" thickTop="1">
      <c r="B18" s="90"/>
      <c r="C18" s="42"/>
      <c r="D18" s="43"/>
      <c r="E18" s="44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0"/>
      <c r="R18" s="42"/>
      <c r="S18" s="42"/>
      <c r="T18" s="40"/>
      <c r="U18" s="42"/>
      <c r="V18" s="42"/>
      <c r="W18" s="42"/>
      <c r="X18" s="42"/>
      <c r="Y18" s="42"/>
    </row>
    <row r="19" spans="2:25" ht="15.75" thickTop="1">
      <c r="B19" s="21" t="s">
        <v>30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2"/>
      <c r="N19" s="22"/>
      <c r="O19" s="23"/>
      <c r="P19" s="25"/>
      <c r="R19" s="24"/>
      <c r="S19" s="25"/>
      <c r="U19" s="24"/>
      <c r="V19" s="23"/>
      <c r="W19" s="23"/>
      <c r="X19" s="23"/>
      <c r="Y19" s="25"/>
    </row>
    <row r="20" spans="2:25" ht="30" customHeight="1" thickBot="1">
      <c r="B20" s="91" t="s">
        <v>8</v>
      </c>
      <c r="C20" s="26" t="s">
        <v>9</v>
      </c>
      <c r="D20" s="26" t="s">
        <v>10</v>
      </c>
      <c r="E20" s="26" t="s">
        <v>11</v>
      </c>
      <c r="F20" s="26" t="s">
        <v>12</v>
      </c>
      <c r="G20" s="26" t="s">
        <v>13</v>
      </c>
      <c r="H20" s="26" t="s">
        <v>14</v>
      </c>
      <c r="I20" s="26" t="s">
        <v>15</v>
      </c>
      <c r="J20" s="26" t="s">
        <v>16</v>
      </c>
      <c r="K20" s="72"/>
      <c r="L20" s="73"/>
      <c r="M20" s="26" t="s">
        <v>17</v>
      </c>
      <c r="N20" s="74"/>
      <c r="O20" s="92" t="s">
        <v>18</v>
      </c>
      <c r="P20" s="93" t="s">
        <v>19</v>
      </c>
      <c r="R20" s="91" t="str">
        <f>O20</f>
        <v>Упаковками</v>
      </c>
      <c r="S20" s="93" t="str">
        <f>P20</f>
        <v>Поштучно</v>
      </c>
      <c r="U20" s="91" t="s">
        <v>20</v>
      </c>
      <c r="V20" s="26" t="s">
        <v>21</v>
      </c>
      <c r="W20" s="26" t="s">
        <v>22</v>
      </c>
      <c r="X20" s="26" t="s">
        <v>23</v>
      </c>
      <c r="Y20" s="93" t="s">
        <v>24</v>
      </c>
    </row>
    <row r="21" spans="2:25" s="40" customFormat="1" ht="15" customHeight="1">
      <c r="B21" s="87" t="s">
        <v>29</v>
      </c>
      <c r="C21" s="48"/>
      <c r="D21" s="49"/>
      <c r="E21" s="50"/>
      <c r="F21" s="51"/>
      <c r="G21" s="51"/>
      <c r="H21" s="52"/>
      <c r="I21" s="53"/>
      <c r="J21" s="54"/>
      <c r="K21" s="55"/>
      <c r="L21" s="55"/>
      <c r="M21" s="53"/>
      <c r="N21" s="53"/>
      <c r="O21" s="36"/>
      <c r="P21" s="37"/>
      <c r="Q21" s="45"/>
      <c r="R21" s="88"/>
      <c r="S21" s="37"/>
      <c r="T21" s="45"/>
      <c r="U21" s="38"/>
      <c r="V21" s="39"/>
      <c r="W21" s="39"/>
      <c r="X21" s="39"/>
      <c r="Y21" s="37"/>
    </row>
    <row r="22" spans="2:25" s="40" customFormat="1" ht="15" customHeight="1">
      <c r="B22" s="68" t="str">
        <f>'[1]Комплектующие'!$A$48</f>
        <v>QL (out) Q3,07 RGB SMD 320x160 5500nit</v>
      </c>
      <c r="C22" s="57" t="str">
        <f>'[1]Комплектующие'!$C$48</f>
        <v>Полноцветный, 1RGB</v>
      </c>
      <c r="D22" s="58" t="str">
        <f>'[1]Комплектующие'!$D$48</f>
        <v>SMD</v>
      </c>
      <c r="E22" s="65">
        <f>'[1]Комплектующие'!$H$48</f>
        <v>3.07</v>
      </c>
      <c r="F22" s="60" t="str">
        <f>'[1]Комплектующие'!$F$48&amp;" x "&amp;'[1]Комплектующие'!$G$48</f>
        <v>320 x 160</v>
      </c>
      <c r="G22" s="60" t="str">
        <f>'[1]Комплектующие'!$I$48&amp;" x "&amp;'[1]Комплектующие'!$J$48</f>
        <v>104 x 52</v>
      </c>
      <c r="H22" s="61">
        <f>'[1]Комплектующие'!$E$48</f>
        <v>5500</v>
      </c>
      <c r="I22" s="62">
        <f>'[1]Комплектующие'!$M$48</f>
        <v>0</v>
      </c>
      <c r="J22" s="63">
        <f>'[1]Комплектующие'!$K$48</f>
        <v>75</v>
      </c>
      <c r="K22" s="46"/>
      <c r="L22" s="46"/>
      <c r="M22" s="62">
        <f>'[1]Комплектующие'!$S$48</f>
        <v>40</v>
      </c>
      <c r="N22" s="47"/>
      <c r="O22" s="64">
        <f>'[1]Комплектующие'!$AQ$48</f>
        <v>84.1</v>
      </c>
      <c r="P22" s="67"/>
      <c r="Q22" s="45"/>
      <c r="R22" s="89">
        <f>ROUNDUP($S$3*O22,2)</f>
        <v>182.45999999999998</v>
      </c>
      <c r="S22" s="67">
        <f>ROUNDUP($S$3*P22,2)</f>
        <v>0</v>
      </c>
      <c r="T22" s="45"/>
      <c r="U22" s="41"/>
      <c r="V22" s="66">
        <f>IF(U22=0,0,ROUND(IF(M22=0,U22*S22,(U22-MOD(U22,M22))*R22+MOD(U22,M22)*S22)/1.2/U22,2))</f>
        <v>0</v>
      </c>
      <c r="W22" s="66">
        <f>ROUND(U22*V22,2)</f>
        <v>0</v>
      </c>
      <c r="X22" s="66">
        <f>ROUND(W22*0.2,2)</f>
        <v>0</v>
      </c>
      <c r="Y22" s="67">
        <f>W22+X22</f>
        <v>0</v>
      </c>
    </row>
    <row r="23" spans="2:25" s="40" customFormat="1" ht="15" customHeight="1">
      <c r="B23" s="68" t="str">
        <f>'[1]Комплектующие'!$A$49</f>
        <v>QL (out) Q4 RGB SMD 320x160 5500nit</v>
      </c>
      <c r="C23" s="57" t="str">
        <f>'[1]Комплектующие'!$C$49</f>
        <v>Полноцветный, 1RGB</v>
      </c>
      <c r="D23" s="58" t="str">
        <f>'[1]Комплектующие'!$D$49</f>
        <v>SMD</v>
      </c>
      <c r="E23" s="65">
        <f>'[1]Комплектующие'!$H$49</f>
        <v>4</v>
      </c>
      <c r="F23" s="60" t="str">
        <f>'[1]Комплектующие'!$F$49&amp;" x "&amp;'[1]Комплектующие'!$G$49</f>
        <v>320 x 160</v>
      </c>
      <c r="G23" s="60" t="str">
        <f>'[1]Комплектующие'!$I$49&amp;" x "&amp;'[1]Комплектующие'!$J$49</f>
        <v>80 x 40</v>
      </c>
      <c r="H23" s="61">
        <f>'[1]Комплектующие'!$E$49</f>
        <v>5500</v>
      </c>
      <c r="I23" s="62">
        <f>'[1]Комплектующие'!$M$49</f>
        <v>859.375</v>
      </c>
      <c r="J23" s="63">
        <f>'[1]Комплектующие'!$K$49</f>
        <v>75</v>
      </c>
      <c r="K23" s="46"/>
      <c r="L23" s="46"/>
      <c r="M23" s="62">
        <f>'[1]Комплектующие'!$S$49</f>
        <v>40</v>
      </c>
      <c r="N23" s="47"/>
      <c r="O23" s="64">
        <f>'[1]Комплектующие'!$AQ$49</f>
        <v>40.1</v>
      </c>
      <c r="P23" s="67"/>
      <c r="Q23" s="45"/>
      <c r="R23" s="89">
        <f aca="true" t="shared" si="0" ref="R23:S33">ROUNDUP($S$3*O23,2)</f>
        <v>87</v>
      </c>
      <c r="S23" s="67">
        <f t="shared" si="0"/>
        <v>0</v>
      </c>
      <c r="T23" s="45"/>
      <c r="U23" s="41"/>
      <c r="V23" s="66">
        <f aca="true" t="shared" si="1" ref="V23:V33">IF(U23=0,0,ROUND(IF(M23=0,U23*S23,(U23-MOD(U23,M23))*R23+MOD(U23,M23)*S23)/1.2/U23,2))</f>
        <v>0</v>
      </c>
      <c r="W23" s="66">
        <f aca="true" t="shared" si="2" ref="W23:W33">ROUND(U23*V23,2)</f>
        <v>0</v>
      </c>
      <c r="X23" s="66">
        <f aca="true" t="shared" si="3" ref="X23:X33">ROUND(W23*0.2,2)</f>
        <v>0</v>
      </c>
      <c r="Y23" s="67">
        <f aca="true" t="shared" si="4" ref="Y23:Y33">W23+X23</f>
        <v>0</v>
      </c>
    </row>
    <row r="24" spans="2:25" s="40" customFormat="1" ht="15" customHeight="1">
      <c r="B24" s="68" t="str">
        <f>'[1]Комплектующие'!$A$50</f>
        <v>QL (out) Q5 RGB SMD 320x160 5500nit (Pro)</v>
      </c>
      <c r="C24" s="57" t="str">
        <f>'[1]Комплектующие'!$C$50</f>
        <v>Полноцветный, 1RGB</v>
      </c>
      <c r="D24" s="58" t="str">
        <f>'[1]Комплектующие'!$D$50</f>
        <v>SMD</v>
      </c>
      <c r="E24" s="65">
        <f>'[1]Комплектующие'!$H$50</f>
        <v>5</v>
      </c>
      <c r="F24" s="60" t="str">
        <f>'[1]Комплектующие'!$F$50&amp;" x "&amp;'[1]Комплектующие'!$G$50</f>
        <v>320 x 160</v>
      </c>
      <c r="G24" s="60" t="str">
        <f>'[1]Комплектующие'!$I$50&amp;" x "&amp;'[1]Комплектующие'!$J$50</f>
        <v>64 x 32</v>
      </c>
      <c r="H24" s="61">
        <f>'[1]Комплектующие'!$E$50</f>
        <v>5500</v>
      </c>
      <c r="I24" s="62">
        <f>'[1]Комплектующие'!$M$50</f>
        <v>722.6569999999999</v>
      </c>
      <c r="J24" s="63">
        <f>'[1]Комплектующие'!$K$50</f>
        <v>75</v>
      </c>
      <c r="K24" s="46"/>
      <c r="L24" s="46"/>
      <c r="M24" s="62">
        <f>'[1]Комплектующие'!$S$50</f>
        <v>40</v>
      </c>
      <c r="N24" s="47"/>
      <c r="O24" s="64">
        <f>'[1]Комплектующие'!$AQ$50</f>
        <v>29.8</v>
      </c>
      <c r="P24" s="67"/>
      <c r="Q24" s="45"/>
      <c r="R24" s="89">
        <f t="shared" si="0"/>
        <v>64.66000000000001</v>
      </c>
      <c r="S24" s="67">
        <f t="shared" si="0"/>
        <v>0</v>
      </c>
      <c r="T24" s="45"/>
      <c r="U24" s="41"/>
      <c r="V24" s="66">
        <f t="shared" si="1"/>
        <v>0</v>
      </c>
      <c r="W24" s="66">
        <f t="shared" si="2"/>
        <v>0</v>
      </c>
      <c r="X24" s="66">
        <f t="shared" si="3"/>
        <v>0</v>
      </c>
      <c r="Y24" s="67">
        <f t="shared" si="4"/>
        <v>0</v>
      </c>
    </row>
    <row r="25" spans="2:25" s="40" customFormat="1" ht="15" customHeight="1">
      <c r="B25" s="68" t="str">
        <f>'[1]Комплектующие'!$A$51</f>
        <v>QL (out) Q5 RGB SMD 320x160 5500nit (Eco)</v>
      </c>
      <c r="C25" s="57" t="str">
        <f>'[1]Комплектующие'!$C$51</f>
        <v>Полноцветный, 1RGB</v>
      </c>
      <c r="D25" s="58" t="str">
        <f>'[1]Комплектующие'!$D$51</f>
        <v>SMD</v>
      </c>
      <c r="E25" s="65">
        <f>'[1]Комплектующие'!$H$51</f>
        <v>5</v>
      </c>
      <c r="F25" s="60" t="str">
        <f>'[1]Комплектующие'!$F$51&amp;" x "&amp;'[1]Комплектующие'!$G$51</f>
        <v>320 x 160</v>
      </c>
      <c r="G25" s="60" t="str">
        <f>'[1]Комплектующие'!$I$51&amp;" x "&amp;'[1]Комплектующие'!$J$51</f>
        <v>64 x 32</v>
      </c>
      <c r="H25" s="61">
        <f>'[1]Комплектующие'!$E$51</f>
        <v>5500</v>
      </c>
      <c r="I25" s="62">
        <f>'[1]Комплектующие'!$M$51</f>
        <v>722.6569999999999</v>
      </c>
      <c r="J25" s="63">
        <f>'[1]Комплектующие'!$K$51</f>
        <v>75</v>
      </c>
      <c r="K25" s="46"/>
      <c r="L25" s="46"/>
      <c r="M25" s="62">
        <f>'[1]Комплектующие'!$S$51</f>
        <v>40</v>
      </c>
      <c r="N25" s="47"/>
      <c r="O25" s="64">
        <f>'[1]Комплектующие'!$AQ$51</f>
        <v>24.700000000000003</v>
      </c>
      <c r="P25" s="67">
        <f>'[1]Комплектующие'!$AT$51</f>
        <v>25.900000000000002</v>
      </c>
      <c r="Q25" s="45"/>
      <c r="R25" s="89">
        <f>ROUNDUP($S$3*O25,2)</f>
        <v>53.589999999999996</v>
      </c>
      <c r="S25" s="67">
        <f>ROUNDUP($S$3*P25,2)</f>
        <v>56.199999999999996</v>
      </c>
      <c r="T25" s="45"/>
      <c r="U25" s="41"/>
      <c r="V25" s="66">
        <f>IF(U25=0,0,ROUND(IF(M25=0,U25*S25,(U25-MOD(U25,M25))*R25+MOD(U25,M25)*S25)/1.2/U25,2))</f>
        <v>0</v>
      </c>
      <c r="W25" s="66">
        <f>ROUND(U25*V25,2)</f>
        <v>0</v>
      </c>
      <c r="X25" s="66">
        <f>ROUND(W25*0.2,2)</f>
        <v>0</v>
      </c>
      <c r="Y25" s="67">
        <f>W25+X25</f>
        <v>0</v>
      </c>
    </row>
    <row r="26" spans="2:25" s="40" customFormat="1" ht="15" customHeight="1">
      <c r="B26" s="68" t="str">
        <f>'[1]Комплектующие'!$A$52</f>
        <v>QL (out) Q6 RGB SMD 192x192 5500nit</v>
      </c>
      <c r="C26" s="57" t="str">
        <f>'[1]Комплектующие'!$C$52</f>
        <v>Полноцветный, 1RGB</v>
      </c>
      <c r="D26" s="58" t="str">
        <f>'[1]Комплектующие'!$D$52</f>
        <v>SMD</v>
      </c>
      <c r="E26" s="65">
        <f>'[1]Комплектующие'!$H$52</f>
        <v>6</v>
      </c>
      <c r="F26" s="60" t="str">
        <f>'[1]Комплектующие'!$F$52&amp;" x "&amp;'[1]Комплектующие'!$G$52</f>
        <v>192 x 192</v>
      </c>
      <c r="G26" s="60" t="str">
        <f>'[1]Комплектующие'!$I$52&amp;" x "&amp;'[1]Комплектующие'!$J$52</f>
        <v>32 x 32</v>
      </c>
      <c r="H26" s="61">
        <f>'[1]Комплектующие'!$E$52</f>
        <v>5500</v>
      </c>
      <c r="I26" s="62">
        <f>'[1]Комплектующие'!$M$52</f>
        <v>546.875</v>
      </c>
      <c r="J26" s="63">
        <f>'[1]Комплектующие'!$K$52</f>
        <v>75</v>
      </c>
      <c r="K26" s="46"/>
      <c r="L26" s="46"/>
      <c r="M26" s="62">
        <f>'[1]Комплектующие'!$S$52</f>
        <v>40</v>
      </c>
      <c r="N26" s="47"/>
      <c r="O26" s="64">
        <f>'[1]Комплектующие'!$AQ$52</f>
        <v>16.900000000000002</v>
      </c>
      <c r="P26" s="67"/>
      <c r="Q26" s="45"/>
      <c r="R26" s="89">
        <f t="shared" si="0"/>
        <v>36.669999999999995</v>
      </c>
      <c r="S26" s="67">
        <f t="shared" si="0"/>
        <v>0</v>
      </c>
      <c r="T26" s="45"/>
      <c r="U26" s="41"/>
      <c r="V26" s="66">
        <f t="shared" si="1"/>
        <v>0</v>
      </c>
      <c r="W26" s="66">
        <f t="shared" si="2"/>
        <v>0</v>
      </c>
      <c r="X26" s="66">
        <f t="shared" si="3"/>
        <v>0</v>
      </c>
      <c r="Y26" s="67">
        <f t="shared" si="4"/>
        <v>0</v>
      </c>
    </row>
    <row r="27" spans="2:25" s="40" customFormat="1" ht="15" customHeight="1">
      <c r="B27" s="68" t="str">
        <f>'[1]Комплектующие'!$A$53</f>
        <v>QL (out) Q6,66 RGB SMD 320x160 5500nit</v>
      </c>
      <c r="C27" s="57" t="str">
        <f>'[1]Комплектующие'!$C$53</f>
        <v>Полноцветный, 1RGB</v>
      </c>
      <c r="D27" s="58" t="str">
        <f>'[1]Комплектующие'!$D$53</f>
        <v>SMD</v>
      </c>
      <c r="E27" s="65">
        <f>'[1]Комплектующие'!$H$53</f>
        <v>6.66</v>
      </c>
      <c r="F27" s="60" t="str">
        <f>'[1]Комплектующие'!$F$53&amp;" x "&amp;'[1]Комплектующие'!$G$53</f>
        <v>320 x 160</v>
      </c>
      <c r="G27" s="60" t="str">
        <f>'[1]Комплектующие'!$I$53&amp;" x "&amp;'[1]Комплектующие'!$J$53</f>
        <v>48 x 24</v>
      </c>
      <c r="H27" s="61">
        <f>'[1]Комплектующие'!$E$53</f>
        <v>5500</v>
      </c>
      <c r="I27" s="62">
        <f>'[1]Комплектующие'!$M$53</f>
        <v>574.805</v>
      </c>
      <c r="J27" s="63">
        <f>'[1]Комплектующие'!$K$53</f>
        <v>75</v>
      </c>
      <c r="K27" s="46"/>
      <c r="L27" s="46"/>
      <c r="M27" s="62">
        <f>'[1]Комплектующие'!$S$53</f>
        <v>40</v>
      </c>
      <c r="N27" s="47"/>
      <c r="O27" s="64">
        <f>'[1]Комплектующие'!$AQ$53</f>
        <v>23.3</v>
      </c>
      <c r="P27" s="67">
        <f>'[1]Комплектующие'!$AT$53</f>
        <v>24.5</v>
      </c>
      <c r="Q27" s="45"/>
      <c r="R27" s="89">
        <f t="shared" si="0"/>
        <v>50.55</v>
      </c>
      <c r="S27" s="67">
        <f t="shared" si="0"/>
        <v>53.16</v>
      </c>
      <c r="T27" s="45"/>
      <c r="U27" s="41"/>
      <c r="V27" s="66">
        <f t="shared" si="1"/>
        <v>0</v>
      </c>
      <c r="W27" s="66">
        <f t="shared" si="2"/>
        <v>0</v>
      </c>
      <c r="X27" s="66">
        <f t="shared" si="3"/>
        <v>0</v>
      </c>
      <c r="Y27" s="67">
        <f t="shared" si="4"/>
        <v>0</v>
      </c>
    </row>
    <row r="28" spans="2:25" s="40" customFormat="1" ht="15" customHeight="1">
      <c r="B28" s="68" t="str">
        <f>'[1]Комплектующие'!$A$55</f>
        <v>QL (out) Q8 RGB SMD 320x160 5500nit</v>
      </c>
      <c r="C28" s="57" t="str">
        <f>'[1]Комплектующие'!$C$55</f>
        <v>Полноцветный, 1RGB</v>
      </c>
      <c r="D28" s="58" t="str">
        <f>'[1]Комплектующие'!$D$55</f>
        <v>SMD</v>
      </c>
      <c r="E28" s="65">
        <f>'[1]Комплектующие'!$H$55</f>
        <v>8</v>
      </c>
      <c r="F28" s="60" t="str">
        <f>'[1]Комплектующие'!$F$55&amp;" x "&amp;'[1]Комплектующие'!$G$55</f>
        <v>320 x 160</v>
      </c>
      <c r="G28" s="60" t="str">
        <f>'[1]Комплектующие'!$I$55&amp;" x "&amp;'[1]Комплектующие'!$J$55</f>
        <v>40 x 20</v>
      </c>
      <c r="H28" s="61">
        <f>'[1]Комплектующие'!$E$55</f>
        <v>5500</v>
      </c>
      <c r="I28" s="62">
        <f>'[1]Комплектующие'!$M$55</f>
        <v>664.063</v>
      </c>
      <c r="J28" s="63">
        <f>'[1]Комплектующие'!$K$55</f>
        <v>75</v>
      </c>
      <c r="K28" s="46"/>
      <c r="L28" s="46"/>
      <c r="M28" s="62">
        <f>'[1]Комплектующие'!$S$55</f>
        <v>40</v>
      </c>
      <c r="N28" s="47"/>
      <c r="O28" s="64">
        <f>'[1]Комплектующие'!$AQ$55</f>
        <v>16.900000000000002</v>
      </c>
      <c r="P28" s="67">
        <f>'[1]Комплектующие'!$AT$55</f>
        <v>17.7</v>
      </c>
      <c r="Q28" s="45"/>
      <c r="R28" s="89">
        <f>ROUNDUP($S$3*O28,2)</f>
        <v>36.669999999999995</v>
      </c>
      <c r="S28" s="67">
        <f>ROUNDUP($S$3*P28,2)</f>
        <v>38.41</v>
      </c>
      <c r="T28" s="45"/>
      <c r="U28" s="41"/>
      <c r="V28" s="66">
        <f>IF(U28=0,0,ROUND(IF(M28=0,U28*S28,(U28-MOD(U28,M28))*R28+MOD(U28,M28)*S28)/1.2/U28,2))</f>
        <v>0</v>
      </c>
      <c r="W28" s="66">
        <f>ROUND(U28*V28,2)</f>
        <v>0</v>
      </c>
      <c r="X28" s="66">
        <f>ROUND(W28*0.2,2)</f>
        <v>0</v>
      </c>
      <c r="Y28" s="67">
        <f>W28+X28</f>
        <v>0</v>
      </c>
    </row>
    <row r="29" spans="2:25" s="40" customFormat="1" ht="15" customHeight="1" thickBot="1">
      <c r="B29" s="68" t="str">
        <f>'[1]Комплектующие'!$A$58</f>
        <v>QL (out) Q10 RGB SMD 320x160 6000nit</v>
      </c>
      <c r="C29" s="57" t="str">
        <f>'[1]Комплектующие'!$C$58</f>
        <v>Полноцветный, 1RGB</v>
      </c>
      <c r="D29" s="58" t="str">
        <f>'[1]Комплектующие'!$D$58</f>
        <v>SMD</v>
      </c>
      <c r="E29" s="65">
        <f>'[1]Комплектующие'!$H$58</f>
        <v>10</v>
      </c>
      <c r="F29" s="60" t="str">
        <f>'[1]Комплектующие'!$F$58&amp;" x "&amp;'[1]Комплектующие'!$G$58</f>
        <v>320 x 160</v>
      </c>
      <c r="G29" s="60" t="str">
        <f>'[1]Комплектующие'!$I$58&amp;" x "&amp;'[1]Комплектующие'!$J$58</f>
        <v>32 x 16</v>
      </c>
      <c r="H29" s="61">
        <f>'[1]Комплектующие'!$E$58</f>
        <v>6000</v>
      </c>
      <c r="I29" s="62">
        <f>'[1]Комплектующие'!$M$58</f>
        <v>857</v>
      </c>
      <c r="J29" s="63">
        <f>'[1]Комплектующие'!$K$58</f>
        <v>75</v>
      </c>
      <c r="K29" s="46"/>
      <c r="L29" s="46"/>
      <c r="M29" s="62">
        <f>'[1]Комплектующие'!$S$58</f>
        <v>40</v>
      </c>
      <c r="N29" s="47"/>
      <c r="O29" s="64">
        <f>'[1]Комплектующие'!$AQ$58</f>
        <v>18.6</v>
      </c>
      <c r="P29" s="67"/>
      <c r="Q29" s="45"/>
      <c r="R29" s="89">
        <f>ROUNDUP($S$3*O29,2)</f>
        <v>40.36</v>
      </c>
      <c r="S29" s="67">
        <f>ROUNDUP($S$3*P29,2)</f>
        <v>0</v>
      </c>
      <c r="T29" s="45"/>
      <c r="U29" s="41"/>
      <c r="V29" s="66">
        <f>IF(U29=0,0,ROUND(IF(M29=0,U29*S29,(U29-MOD(U29,M29))*R29+MOD(U29,M29)*S29)/1.2/U29,2))</f>
        <v>0</v>
      </c>
      <c r="W29" s="66">
        <f>ROUND(U29*V29,2)</f>
        <v>0</v>
      </c>
      <c r="X29" s="66">
        <f>ROUND(W29*0.2,2)</f>
        <v>0</v>
      </c>
      <c r="Y29" s="67">
        <f>W29+X29</f>
        <v>0</v>
      </c>
    </row>
    <row r="30" spans="2:25" s="40" customFormat="1" ht="15" customHeight="1">
      <c r="B30" s="87" t="s">
        <v>60</v>
      </c>
      <c r="C30" s="48"/>
      <c r="D30" s="49"/>
      <c r="E30" s="50"/>
      <c r="F30" s="51"/>
      <c r="G30" s="51"/>
      <c r="H30" s="52"/>
      <c r="I30" s="53"/>
      <c r="J30" s="54"/>
      <c r="K30" s="55"/>
      <c r="L30" s="55"/>
      <c r="M30" s="53"/>
      <c r="N30" s="53"/>
      <c r="O30" s="36"/>
      <c r="P30" s="37"/>
      <c r="Q30" s="45"/>
      <c r="R30" s="88">
        <f t="shared" si="0"/>
        <v>0</v>
      </c>
      <c r="S30" s="37">
        <f t="shared" si="0"/>
        <v>0</v>
      </c>
      <c r="T30" s="45"/>
      <c r="U30" s="38"/>
      <c r="V30" s="39"/>
      <c r="W30" s="39"/>
      <c r="X30" s="39"/>
      <c r="Y30" s="37"/>
    </row>
    <row r="31" spans="2:25" s="40" customFormat="1" ht="15" customHeight="1">
      <c r="B31" s="68" t="str">
        <f>'[1]Комплектующие'!$A$61</f>
        <v>GKGD (out) PM5 RGB SMD 320x160 5500nit</v>
      </c>
      <c r="C31" s="57" t="str">
        <f>'[1]Комплектующие'!$C$61</f>
        <v>Полноцветный, 1RGB</v>
      </c>
      <c r="D31" s="58" t="str">
        <f>'[1]Комплектующие'!$D$61</f>
        <v>SMD</v>
      </c>
      <c r="E31" s="65">
        <f>'[1]Комплектующие'!$H$61</f>
        <v>5</v>
      </c>
      <c r="F31" s="60" t="str">
        <f>'[1]Комплектующие'!$F$61&amp;" x "&amp;'[1]Комплектующие'!$G$61</f>
        <v>320 x 160</v>
      </c>
      <c r="G31" s="60" t="str">
        <f>'[1]Комплектующие'!$I$61&amp;" x "&amp;'[1]Комплектующие'!$J$61</f>
        <v>64 x 32</v>
      </c>
      <c r="H31" s="61">
        <f>'[1]Комплектующие'!$E$61</f>
        <v>5500</v>
      </c>
      <c r="I31" s="62">
        <f>'[1]Комплектующие'!$M$61</f>
        <v>713</v>
      </c>
      <c r="J31" s="63" t="str">
        <f>'[1]Комплектующие'!$K$61</f>
        <v>75B</v>
      </c>
      <c r="K31" s="46"/>
      <c r="L31" s="46"/>
      <c r="M31" s="62">
        <f>'[1]Комплектующие'!$S$61</f>
        <v>0</v>
      </c>
      <c r="N31" s="47"/>
      <c r="O31" s="64">
        <f>'[1]Комплектующие'!$AQ$61</f>
        <v>28.1</v>
      </c>
      <c r="P31" s="67"/>
      <c r="Q31" s="45"/>
      <c r="R31" s="89">
        <f t="shared" si="0"/>
        <v>60.97</v>
      </c>
      <c r="S31" s="67">
        <f t="shared" si="0"/>
        <v>0</v>
      </c>
      <c r="T31" s="45"/>
      <c r="U31" s="41"/>
      <c r="V31" s="66">
        <f t="shared" si="1"/>
        <v>0</v>
      </c>
      <c r="W31" s="66">
        <f t="shared" si="2"/>
        <v>0</v>
      </c>
      <c r="X31" s="66">
        <f t="shared" si="3"/>
        <v>0</v>
      </c>
      <c r="Y31" s="67">
        <f t="shared" si="4"/>
        <v>0</v>
      </c>
    </row>
    <row r="32" spans="2:25" s="40" customFormat="1" ht="15" customHeight="1">
      <c r="B32" s="68" t="str">
        <f>'[1]Комплектующие'!$A$62</f>
        <v>GKGD (out) PM6,67 RGB SMD 320x160 5500nit</v>
      </c>
      <c r="C32" s="57" t="str">
        <f>'[1]Комплектующие'!$C$62</f>
        <v>Полноцветный, 1RGB</v>
      </c>
      <c r="D32" s="58" t="str">
        <f>'[1]Комплектующие'!$D$62</f>
        <v>SMD</v>
      </c>
      <c r="E32" s="65">
        <f>'[1]Комплектующие'!$H$62</f>
        <v>6.67</v>
      </c>
      <c r="F32" s="60" t="str">
        <f>'[1]Комплектующие'!$F$62&amp;" x "&amp;'[1]Комплектующие'!$G$62</f>
        <v>320 x 160</v>
      </c>
      <c r="G32" s="60" t="str">
        <f>'[1]Комплектующие'!$I$62&amp;" x "&amp;'[1]Комплектующие'!$J$62</f>
        <v>48 x 24</v>
      </c>
      <c r="H32" s="61">
        <f>'[1]Комплектующие'!$E$62</f>
        <v>5500</v>
      </c>
      <c r="I32" s="62">
        <f>'[1]Комплектующие'!$M$62</f>
        <v>0</v>
      </c>
      <c r="J32" s="63" t="str">
        <f>'[1]Комплектующие'!$K$62</f>
        <v>75B</v>
      </c>
      <c r="K32" s="46"/>
      <c r="L32" s="46"/>
      <c r="M32" s="62">
        <f>'[1]Комплектующие'!$S$62</f>
        <v>0</v>
      </c>
      <c r="N32" s="47"/>
      <c r="O32" s="64">
        <f>'[1]Комплектующие'!$AQ$62</f>
        <v>19.5</v>
      </c>
      <c r="P32" s="67"/>
      <c r="Q32" s="45"/>
      <c r="R32" s="89">
        <f t="shared" si="0"/>
        <v>42.309999999999995</v>
      </c>
      <c r="S32" s="67">
        <f t="shared" si="0"/>
        <v>0</v>
      </c>
      <c r="T32" s="45"/>
      <c r="U32" s="41"/>
      <c r="V32" s="66">
        <f t="shared" si="1"/>
        <v>0</v>
      </c>
      <c r="W32" s="66">
        <f t="shared" si="2"/>
        <v>0</v>
      </c>
      <c r="X32" s="66">
        <f t="shared" si="3"/>
        <v>0</v>
      </c>
      <c r="Y32" s="67">
        <f t="shared" si="4"/>
        <v>0</v>
      </c>
    </row>
    <row r="33" spans="2:25" s="40" customFormat="1" ht="15" customHeight="1">
      <c r="B33" s="68" t="str">
        <f>'[1]Комплектующие'!$A$63</f>
        <v>GKGD (out) PM8 RGB SMD 320x160 5500nit</v>
      </c>
      <c r="C33" s="57" t="str">
        <f>'[1]Комплектующие'!$C$63</f>
        <v>Полноцветный, 1RGB</v>
      </c>
      <c r="D33" s="58" t="str">
        <f>'[1]Комплектующие'!$D$63</f>
        <v>SMD</v>
      </c>
      <c r="E33" s="65">
        <f>'[1]Комплектующие'!$H$63</f>
        <v>8</v>
      </c>
      <c r="F33" s="60" t="str">
        <f>'[1]Комплектующие'!$F$63&amp;" x "&amp;'[1]Комплектующие'!$G$63</f>
        <v>320 x 160</v>
      </c>
      <c r="G33" s="60" t="str">
        <f>'[1]Комплектующие'!$I$63&amp;" x "&amp;'[1]Комплектующие'!$J$63</f>
        <v>40 x 20</v>
      </c>
      <c r="H33" s="61">
        <f>'[1]Комплектующие'!$E$63</f>
        <v>5500</v>
      </c>
      <c r="I33" s="62">
        <f>'[1]Комплектующие'!$M$63</f>
        <v>606</v>
      </c>
      <c r="J33" s="63" t="str">
        <f>'[1]Комплектующие'!$K$63</f>
        <v>75B</v>
      </c>
      <c r="K33" s="46"/>
      <c r="L33" s="46"/>
      <c r="M33" s="62">
        <f>'[1]Комплектующие'!$S$63</f>
        <v>0</v>
      </c>
      <c r="N33" s="47"/>
      <c r="O33" s="64">
        <f>'[1]Комплектующие'!$AQ$63</f>
        <v>18.3</v>
      </c>
      <c r="P33" s="67"/>
      <c r="Q33" s="45"/>
      <c r="R33" s="89">
        <f t="shared" si="0"/>
        <v>39.71</v>
      </c>
      <c r="S33" s="67">
        <f t="shared" si="0"/>
        <v>0</v>
      </c>
      <c r="T33" s="45"/>
      <c r="U33" s="41"/>
      <c r="V33" s="66">
        <f t="shared" si="1"/>
        <v>0</v>
      </c>
      <c r="W33" s="66">
        <f t="shared" si="2"/>
        <v>0</v>
      </c>
      <c r="X33" s="66">
        <f t="shared" si="3"/>
        <v>0</v>
      </c>
      <c r="Y33" s="67">
        <f t="shared" si="4"/>
        <v>0</v>
      </c>
    </row>
    <row r="34" spans="2:25" s="40" customFormat="1" ht="15" customHeight="1" thickBot="1">
      <c r="B34" s="68" t="str">
        <f>'[1]Комплектующие'!$A$64</f>
        <v>GKGD (out) P10 RGB SMD 320x160 6000nit</v>
      </c>
      <c r="C34" s="57" t="str">
        <f>'[1]Комплектующие'!$C$64</f>
        <v>Полноцветный, 1RGB</v>
      </c>
      <c r="D34" s="58" t="str">
        <f>'[1]Комплектующие'!$D$64</f>
        <v>SMD</v>
      </c>
      <c r="E34" s="65">
        <f>'[1]Комплектующие'!$H$64</f>
        <v>10</v>
      </c>
      <c r="F34" s="60" t="str">
        <f>'[1]Комплектующие'!$F$64&amp;" x "&amp;'[1]Комплектующие'!$G$64</f>
        <v>320 x 160</v>
      </c>
      <c r="G34" s="60" t="str">
        <f>'[1]Комплектующие'!$I$64&amp;" x "&amp;'[1]Комплектующие'!$J$64</f>
        <v>32 x 16</v>
      </c>
      <c r="H34" s="61">
        <f>'[1]Комплектующие'!$E$64</f>
        <v>6000</v>
      </c>
      <c r="I34" s="62">
        <f>'[1]Комплектующие'!$M$64</f>
        <v>440</v>
      </c>
      <c r="J34" s="63" t="str">
        <f>'[1]Комплектующие'!$K$64</f>
        <v>75B</v>
      </c>
      <c r="K34" s="46"/>
      <c r="L34" s="46"/>
      <c r="M34" s="62">
        <f>'[1]Комплектующие'!$S$64</f>
        <v>0</v>
      </c>
      <c r="N34" s="47"/>
      <c r="O34" s="64">
        <f>'[1]Комплектующие'!$AQ$64</f>
        <v>18.1</v>
      </c>
      <c r="P34" s="67"/>
      <c r="Q34" s="45"/>
      <c r="R34" s="89">
        <f>ROUNDUP($S$3*O34,2)</f>
        <v>39.269999999999996</v>
      </c>
      <c r="S34" s="67">
        <f>ROUNDUP($S$3*P34,2)</f>
        <v>0</v>
      </c>
      <c r="T34" s="45"/>
      <c r="U34" s="41"/>
      <c r="V34" s="66">
        <f>IF(U34=0,0,ROUND(IF(M34=0,U34*S34,(U34-MOD(U34,M34))*R34+MOD(U34,M34)*S34)/1.2/U34,2))</f>
        <v>0</v>
      </c>
      <c r="W34" s="66">
        <f>ROUND(U34*V34,2)</f>
        <v>0</v>
      </c>
      <c r="X34" s="66">
        <f>ROUND(W34*0.2,2)</f>
        <v>0</v>
      </c>
      <c r="Y34" s="67">
        <f>W34+X34</f>
        <v>0</v>
      </c>
    </row>
    <row r="35" spans="2:25" s="40" customFormat="1" ht="15" customHeight="1">
      <c r="B35" s="87" t="s">
        <v>61</v>
      </c>
      <c r="C35" s="48"/>
      <c r="D35" s="49"/>
      <c r="E35" s="50"/>
      <c r="F35" s="51"/>
      <c r="G35" s="51"/>
      <c r="H35" s="52"/>
      <c r="I35" s="53"/>
      <c r="J35" s="54"/>
      <c r="K35" s="55"/>
      <c r="L35" s="55"/>
      <c r="M35" s="53"/>
      <c r="N35" s="53"/>
      <c r="O35" s="36"/>
      <c r="P35" s="37"/>
      <c r="Q35" s="45"/>
      <c r="R35" s="88">
        <f>ROUNDUP($S$3*O35,2)</f>
        <v>0</v>
      </c>
      <c r="S35" s="37">
        <f>ROUNDUP($S$3*P35,2)</f>
        <v>0</v>
      </c>
      <c r="T35" s="45"/>
      <c r="U35" s="38"/>
      <c r="V35" s="39"/>
      <c r="W35" s="39"/>
      <c r="X35" s="39"/>
      <c r="Y35" s="37"/>
    </row>
    <row r="36" spans="2:25" s="40" customFormat="1" ht="15" customHeight="1">
      <c r="B36" s="68" t="str">
        <f>'[1]Комплектующие'!$A$79</f>
        <v>ES (out) P3 RGB SMD 192x192 4500nit</v>
      </c>
      <c r="C36" s="57" t="str">
        <f>'[1]Комплектующие'!$C$79</f>
        <v>Полноцветный, 1RGB</v>
      </c>
      <c r="D36" s="58" t="str">
        <f>'[1]Комплектующие'!$D$79</f>
        <v>SMD</v>
      </c>
      <c r="E36" s="65">
        <f>'[1]Комплектующие'!$H$79</f>
        <v>3</v>
      </c>
      <c r="F36" s="60" t="str">
        <f>'[1]Комплектующие'!$F$79&amp;" x "&amp;'[1]Комплектующие'!$G$79</f>
        <v>192 x 192</v>
      </c>
      <c r="G36" s="60" t="str">
        <f>'[1]Комплектующие'!$I$79&amp;" x "&amp;'[1]Комплектующие'!$J$79</f>
        <v>64 x 64</v>
      </c>
      <c r="H36" s="61">
        <f>'[1]Комплектующие'!$E$79</f>
        <v>4500</v>
      </c>
      <c r="I36" s="62">
        <f>'[1]Комплектующие'!$M$79</f>
        <v>0</v>
      </c>
      <c r="J36" s="63" t="str">
        <f>'[1]Комплектующие'!$K$79</f>
        <v>75E</v>
      </c>
      <c r="K36" s="46"/>
      <c r="L36" s="46"/>
      <c r="M36" s="62">
        <f>'[1]Комплектующие'!$S$79</f>
        <v>0</v>
      </c>
      <c r="N36" s="47"/>
      <c r="O36" s="64">
        <f>'[1]Комплектующие'!$AQ$79</f>
        <v>54.6</v>
      </c>
      <c r="P36" s="64"/>
      <c r="Q36" s="45"/>
      <c r="R36" s="89">
        <f>ROUNDUP($S$3*O36,2)</f>
        <v>118.46000000000001</v>
      </c>
      <c r="S36" s="67">
        <f>ROUNDUP($S$3*P36,2)</f>
        <v>0</v>
      </c>
      <c r="T36" s="45"/>
      <c r="U36" s="41"/>
      <c r="V36" s="66">
        <f>IF(U36=0,0,ROUND(IF(M36=0,U36*S36,(U36-MOD(U36,M36))*R36+MOD(U36,M36)*S36)/1.2/U36,2))</f>
        <v>0</v>
      </c>
      <c r="W36" s="66">
        <f>ROUND(U36*V36,2)</f>
        <v>0</v>
      </c>
      <c r="X36" s="66">
        <f>ROUND(W36*0.2,2)</f>
        <v>0</v>
      </c>
      <c r="Y36" s="67">
        <f>W36+X36</f>
        <v>0</v>
      </c>
    </row>
    <row r="37" spans="2:25" s="40" customFormat="1" ht="15" customHeight="1">
      <c r="B37" s="68" t="str">
        <f>'[1]Комплектующие'!$A$80</f>
        <v>ES (out) P3,076 RGB SMD 320x160 4500nit</v>
      </c>
      <c r="C37" s="57" t="str">
        <f>'[1]Комплектующие'!$C$80</f>
        <v>Полноцветный, 1RGB</v>
      </c>
      <c r="D37" s="58" t="str">
        <f>'[1]Комплектующие'!$D$80</f>
        <v>SMD</v>
      </c>
      <c r="E37" s="65">
        <f>'[1]Комплектующие'!$H$80</f>
        <v>3.076</v>
      </c>
      <c r="F37" s="60" t="str">
        <f>'[1]Комплектующие'!$F$80&amp;" x "&amp;'[1]Комплектующие'!$G$80</f>
        <v>320 x 160</v>
      </c>
      <c r="G37" s="60" t="str">
        <f>'[1]Комплектующие'!$I$80&amp;" x "&amp;'[1]Комплектующие'!$J$80</f>
        <v>104 x 52</v>
      </c>
      <c r="H37" s="61">
        <f>'[1]Комплектующие'!$E$80</f>
        <v>4500</v>
      </c>
      <c r="I37" s="62">
        <f>'[1]Комплектующие'!$M$80</f>
        <v>0</v>
      </c>
      <c r="J37" s="63" t="str">
        <f>'[1]Комплектующие'!$K$80</f>
        <v>75B</v>
      </c>
      <c r="K37" s="46"/>
      <c r="L37" s="46"/>
      <c r="M37" s="62">
        <f>'[1]Комплектующие'!$S$80</f>
        <v>0</v>
      </c>
      <c r="N37" s="47"/>
      <c r="O37" s="64">
        <f>'[1]Комплектующие'!$AQ$80</f>
        <v>91</v>
      </c>
      <c r="P37" s="64"/>
      <c r="Q37" s="45"/>
      <c r="R37" s="89">
        <f>ROUNDUP($S$3*O37,2)</f>
        <v>197.42999999999998</v>
      </c>
      <c r="S37" s="67">
        <f>ROUNDUP($S$3*P37,2)</f>
        <v>0</v>
      </c>
      <c r="T37" s="45"/>
      <c r="U37" s="41"/>
      <c r="V37" s="66">
        <f>IF(U37=0,0,ROUND(IF(M37=0,U37*S37,(U37-MOD(U37,M37))*R37+MOD(U37,M37)*S37)/1.2/U37,2))</f>
        <v>0</v>
      </c>
      <c r="W37" s="66">
        <f>ROUND(U37*V37,2)</f>
        <v>0</v>
      </c>
      <c r="X37" s="66">
        <f>ROUND(W37*0.2,2)</f>
        <v>0</v>
      </c>
      <c r="Y37" s="67">
        <f>W37+X37</f>
        <v>0</v>
      </c>
    </row>
    <row r="38" spans="2:25" s="40" customFormat="1" ht="15" customHeight="1">
      <c r="B38" s="68" t="str">
        <f>'[1]Комплектующие'!$A$81</f>
        <v>ES (out) P3,91 RGB SMD 250x250 5000nit</v>
      </c>
      <c r="C38" s="57" t="str">
        <f>'[1]Комплектующие'!$C$81</f>
        <v>Полноцветный, 1RGB</v>
      </c>
      <c r="D38" s="58" t="str">
        <f>'[1]Комплектующие'!$D$81</f>
        <v>SMD</v>
      </c>
      <c r="E38" s="65">
        <f>'[1]Комплектующие'!$H$81</f>
        <v>3.91</v>
      </c>
      <c r="F38" s="60" t="str">
        <f>'[1]Комплектующие'!$F$81&amp;" x "&amp;'[1]Комплектующие'!$G$81</f>
        <v>250 x 250</v>
      </c>
      <c r="G38" s="60" t="str">
        <f>'[1]Комплектующие'!$I$81&amp;" x "&amp;'[1]Комплектующие'!$J$81</f>
        <v>64 x 64</v>
      </c>
      <c r="H38" s="61">
        <f>'[1]Комплектующие'!$E$81</f>
        <v>5000</v>
      </c>
      <c r="I38" s="62">
        <f>'[1]Комплектующие'!$M$81</f>
        <v>0</v>
      </c>
      <c r="J38" s="63" t="str">
        <f>'[1]Комплектующие'!$K$81</f>
        <v>75E</v>
      </c>
      <c r="K38" s="46"/>
      <c r="L38" s="46"/>
      <c r="M38" s="62">
        <f>'[1]Комплектующие'!$S$81</f>
        <v>0</v>
      </c>
      <c r="N38" s="47"/>
      <c r="O38" s="64">
        <f>'[1]Комплектующие'!$AQ$81</f>
        <v>67.19999999999999</v>
      </c>
      <c r="P38" s="64"/>
      <c r="Q38" s="45"/>
      <c r="R38" s="89">
        <f>ROUNDUP($S$3*O38,2)</f>
        <v>145.79999999999998</v>
      </c>
      <c r="S38" s="67">
        <f>ROUNDUP($S$3*P38,2)</f>
        <v>0</v>
      </c>
      <c r="T38" s="45"/>
      <c r="U38" s="41"/>
      <c r="V38" s="66">
        <f>IF(U38=0,0,ROUND(IF(M38=0,U38*S38,(U38-MOD(U38,M38))*R38+MOD(U38,M38)*S38)/1.2/U38,2))</f>
        <v>0</v>
      </c>
      <c r="W38" s="66">
        <f>ROUND(U38*V38,2)</f>
        <v>0</v>
      </c>
      <c r="X38" s="66">
        <f>ROUND(W38*0.2,2)</f>
        <v>0</v>
      </c>
      <c r="Y38" s="67">
        <f>W38+X38</f>
        <v>0</v>
      </c>
    </row>
    <row r="39" spans="2:25" s="40" customFormat="1" ht="15" customHeight="1">
      <c r="B39" s="68" t="str">
        <f>'[1]Комплектующие'!$A$82</f>
        <v>ES (out) P4 RGB SMD 256x128 5500nit</v>
      </c>
      <c r="C39" s="57" t="str">
        <f>'[1]Комплектующие'!$C$82</f>
        <v>Полноцветный, 1RGB</v>
      </c>
      <c r="D39" s="58" t="str">
        <f>'[1]Комплектующие'!$D$82</f>
        <v>SMD</v>
      </c>
      <c r="E39" s="65">
        <f>'[1]Комплектующие'!$H$82</f>
        <v>4</v>
      </c>
      <c r="F39" s="60" t="str">
        <f>'[1]Комплектующие'!$F$82&amp;" x "&amp;'[1]Комплектующие'!$G$82</f>
        <v>256 x 128</v>
      </c>
      <c r="G39" s="60" t="str">
        <f>'[1]Комплектующие'!$I$82&amp;" x "&amp;'[1]Комплектующие'!$J$82</f>
        <v>64 x 32</v>
      </c>
      <c r="H39" s="61">
        <f>'[1]Комплектующие'!$E$82</f>
        <v>5500</v>
      </c>
      <c r="I39" s="62">
        <f>'[1]Комплектующие'!$M$82</f>
        <v>0</v>
      </c>
      <c r="J39" s="63" t="str">
        <f>'[1]Комплектующие'!$K$82</f>
        <v>75B</v>
      </c>
      <c r="K39" s="46"/>
      <c r="L39" s="46"/>
      <c r="M39" s="62">
        <f>'[1]Комплектующие'!$S$82</f>
        <v>0</v>
      </c>
      <c r="N39" s="47"/>
      <c r="O39" s="64">
        <f>'[1]Комплектующие'!$AQ$82</f>
        <v>32.300000000000004</v>
      </c>
      <c r="P39" s="64"/>
      <c r="Q39" s="45"/>
      <c r="R39" s="89">
        <f>ROUNDUP($S$3*O39,2)</f>
        <v>70.08</v>
      </c>
      <c r="S39" s="67">
        <f>ROUNDUP($S$3*P39,2)</f>
        <v>0</v>
      </c>
      <c r="T39" s="45"/>
      <c r="U39" s="41"/>
      <c r="V39" s="66">
        <f aca="true" t="shared" si="5" ref="V39:V48">IF(U39=0,0,ROUND(IF(M39=0,U39*S39,(U39-MOD(U39,M39))*R39+MOD(U39,M39)*S39)/1.2/U39,2))</f>
        <v>0</v>
      </c>
      <c r="W39" s="66">
        <f aca="true" t="shared" si="6" ref="W39:W48">ROUND(U39*V39,2)</f>
        <v>0</v>
      </c>
      <c r="X39" s="66">
        <f aca="true" t="shared" si="7" ref="X39:X48">ROUND(W39*0.2,2)</f>
        <v>0</v>
      </c>
      <c r="Y39" s="67">
        <f aca="true" t="shared" si="8" ref="Y39:Y48">W39+X39</f>
        <v>0</v>
      </c>
    </row>
    <row r="40" spans="2:25" s="40" customFormat="1" ht="15" customHeight="1">
      <c r="B40" s="68" t="str">
        <f>'[1]Комплектующие'!$A$83</f>
        <v>ES (out) P4 RGB SMD 320x160 5500nit</v>
      </c>
      <c r="C40" s="57" t="str">
        <f>'[1]Комплектующие'!$C$83</f>
        <v>Полноцветный, 1RGB</v>
      </c>
      <c r="D40" s="58" t="str">
        <f>'[1]Комплектующие'!$D$83</f>
        <v>SMD</v>
      </c>
      <c r="E40" s="65">
        <f>'[1]Комплектующие'!$H$83</f>
        <v>4</v>
      </c>
      <c r="F40" s="60" t="str">
        <f>'[1]Комплектующие'!$F$83&amp;" x "&amp;'[1]Комплектующие'!$G$83</f>
        <v>320 x 160</v>
      </c>
      <c r="G40" s="60" t="str">
        <f>'[1]Комплектующие'!$I$83&amp;" x "&amp;'[1]Комплектующие'!$J$83</f>
        <v>80 x 40</v>
      </c>
      <c r="H40" s="61">
        <f>'[1]Комплектующие'!$E$83</f>
        <v>5500</v>
      </c>
      <c r="I40" s="62">
        <f>'[1]Комплектующие'!$M$83</f>
        <v>0</v>
      </c>
      <c r="J40" s="63" t="str">
        <f>'[1]Комплектующие'!$K$83</f>
        <v>75B</v>
      </c>
      <c r="K40" s="46"/>
      <c r="L40" s="46"/>
      <c r="M40" s="62">
        <f>'[1]Комплектующие'!$S$83</f>
        <v>0</v>
      </c>
      <c r="N40" s="47"/>
      <c r="O40" s="64">
        <f>'[1]Комплектующие'!$AQ$83</f>
        <v>49.1</v>
      </c>
      <c r="P40" s="64"/>
      <c r="Q40" s="45"/>
      <c r="R40" s="89">
        <f>ROUNDUP($S$3*O40,2)</f>
        <v>106.53</v>
      </c>
      <c r="S40" s="67">
        <f>ROUNDUP($S$3*P40,2)</f>
        <v>0</v>
      </c>
      <c r="T40" s="45"/>
      <c r="U40" s="41"/>
      <c r="V40" s="66">
        <f t="shared" si="5"/>
        <v>0</v>
      </c>
      <c r="W40" s="66">
        <f t="shared" si="6"/>
        <v>0</v>
      </c>
      <c r="X40" s="66">
        <f t="shared" si="7"/>
        <v>0</v>
      </c>
      <c r="Y40" s="67">
        <f t="shared" si="8"/>
        <v>0</v>
      </c>
    </row>
    <row r="41" spans="2:25" s="40" customFormat="1" ht="15" customHeight="1">
      <c r="B41" s="68" t="str">
        <f>'[1]Комплектующие'!$A$84</f>
        <v>ES (out) P4,81 RGB SMD 250x250 6000nit</v>
      </c>
      <c r="C41" s="57" t="str">
        <f>'[1]Комплектующие'!$C$84</f>
        <v>Полноцветный, 1RGB</v>
      </c>
      <c r="D41" s="58" t="str">
        <f>'[1]Комплектующие'!$D$84</f>
        <v>SMD</v>
      </c>
      <c r="E41" s="65">
        <f>'[1]Комплектующие'!$H$84</f>
        <v>4.81</v>
      </c>
      <c r="F41" s="60" t="str">
        <f>'[1]Комплектующие'!$F$84&amp;" x "&amp;'[1]Комплектующие'!$G$84</f>
        <v>250 x 250</v>
      </c>
      <c r="G41" s="60" t="str">
        <f>'[1]Комплектующие'!$I$84&amp;" x "&amp;'[1]Комплектующие'!$J$84</f>
        <v>52 x 52</v>
      </c>
      <c r="H41" s="61">
        <f>'[1]Комплектующие'!$E$84</f>
        <v>6000</v>
      </c>
      <c r="I41" s="62">
        <f>'[1]Комплектующие'!$M$84</f>
        <v>0</v>
      </c>
      <c r="J41" s="63" t="str">
        <f>'[1]Комплектующие'!$K$84</f>
        <v>75E</v>
      </c>
      <c r="K41" s="46"/>
      <c r="L41" s="46"/>
      <c r="M41" s="62">
        <f>'[1]Комплектующие'!$S$84</f>
        <v>0</v>
      </c>
      <c r="N41" s="47"/>
      <c r="O41" s="64">
        <f>'[1]Комплектующие'!$AQ$84</f>
        <v>56</v>
      </c>
      <c r="P41" s="64"/>
      <c r="Q41" s="45"/>
      <c r="R41" s="89">
        <f>ROUNDUP($S$3*O41,2)</f>
        <v>121.5</v>
      </c>
      <c r="S41" s="67">
        <f>ROUNDUP($S$3*P41,2)</f>
        <v>0</v>
      </c>
      <c r="T41" s="45"/>
      <c r="U41" s="41"/>
      <c r="V41" s="66">
        <f t="shared" si="5"/>
        <v>0</v>
      </c>
      <c r="W41" s="66">
        <f t="shared" si="6"/>
        <v>0</v>
      </c>
      <c r="X41" s="66">
        <f t="shared" si="7"/>
        <v>0</v>
      </c>
      <c r="Y41" s="67">
        <f t="shared" si="8"/>
        <v>0</v>
      </c>
    </row>
    <row r="42" spans="2:25" s="40" customFormat="1" ht="15" customHeight="1">
      <c r="B42" s="68" t="str">
        <f>'[1]Комплектующие'!$A$85</f>
        <v>ES (out) P5 RGB SMD 160x160 5500nit</v>
      </c>
      <c r="C42" s="57" t="str">
        <f>'[1]Комплектующие'!$C$85</f>
        <v>Полноцветный, 1RGB</v>
      </c>
      <c r="D42" s="58" t="str">
        <f>'[1]Комплектующие'!$D$85</f>
        <v>SMD</v>
      </c>
      <c r="E42" s="65">
        <f>'[1]Комплектующие'!$H$85</f>
        <v>5</v>
      </c>
      <c r="F42" s="60" t="str">
        <f>'[1]Комплектующие'!$F$85&amp;" x "&amp;'[1]Комплектующие'!$G$85</f>
        <v>160 x 160</v>
      </c>
      <c r="G42" s="60" t="str">
        <f>'[1]Комплектующие'!$I$85&amp;" x "&amp;'[1]Комплектующие'!$J$85</f>
        <v>32 x 32</v>
      </c>
      <c r="H42" s="61">
        <f>'[1]Комплектующие'!$E$85</f>
        <v>5500</v>
      </c>
      <c r="I42" s="62">
        <f>'[1]Комплектующие'!$M$85</f>
        <v>0</v>
      </c>
      <c r="J42" s="63" t="str">
        <f>'[1]Комплектующие'!$K$85</f>
        <v>75B</v>
      </c>
      <c r="K42" s="46"/>
      <c r="L42" s="46"/>
      <c r="M42" s="62">
        <f>'[1]Комплектующие'!$S$85</f>
        <v>0</v>
      </c>
      <c r="N42" s="47"/>
      <c r="O42" s="64">
        <f>'[1]Комплектующие'!$AQ$85</f>
        <v>15.4</v>
      </c>
      <c r="P42" s="64"/>
      <c r="Q42" s="45"/>
      <c r="R42" s="89">
        <f>ROUNDUP($S$3*O42,2)</f>
        <v>33.419999999999995</v>
      </c>
      <c r="S42" s="67">
        <f>ROUNDUP($S$3*P42,2)</f>
        <v>0</v>
      </c>
      <c r="T42" s="45"/>
      <c r="U42" s="41"/>
      <c r="V42" s="66">
        <f>IF(U42=0,0,ROUND(IF(M42=0,U42*S42,(U42-MOD(U42,M42))*R42+MOD(U42,M42)*S42)/1.2/U42,2))</f>
        <v>0</v>
      </c>
      <c r="W42" s="66">
        <f>ROUND(U42*V42,2)</f>
        <v>0</v>
      </c>
      <c r="X42" s="66">
        <f>ROUND(W42*0.2,2)</f>
        <v>0</v>
      </c>
      <c r="Y42" s="67">
        <f>W42+X42</f>
        <v>0</v>
      </c>
    </row>
    <row r="43" spans="2:25" s="40" customFormat="1" ht="15" customHeight="1">
      <c r="B43" s="68" t="str">
        <f>'[1]Комплектующие'!$A$86</f>
        <v>ES (out) P5 RGB SMD 320x320 5500nit</v>
      </c>
      <c r="C43" s="57" t="str">
        <f>'[1]Комплектующие'!$C$86</f>
        <v>Полноцветный, 1RGB</v>
      </c>
      <c r="D43" s="58" t="str">
        <f>'[1]Комплектующие'!$D$86</f>
        <v>SMD</v>
      </c>
      <c r="E43" s="65">
        <f>'[1]Комплектующие'!$H$86</f>
        <v>5</v>
      </c>
      <c r="F43" s="60" t="str">
        <f>'[1]Комплектующие'!$F$86&amp;" x "&amp;'[1]Комплектующие'!$G$86</f>
        <v>320 x 320</v>
      </c>
      <c r="G43" s="60" t="str">
        <f>'[1]Комплектующие'!$I$86&amp;" x "&amp;'[1]Комплектующие'!$J$86</f>
        <v>64 x 64</v>
      </c>
      <c r="H43" s="61">
        <f>'[1]Комплектующие'!$E$86</f>
        <v>5500</v>
      </c>
      <c r="I43" s="62">
        <f>'[1]Комплектующие'!$M$86</f>
        <v>0</v>
      </c>
      <c r="J43" s="63" t="str">
        <f>'[1]Комплектующие'!$K$86</f>
        <v>75B</v>
      </c>
      <c r="K43" s="46"/>
      <c r="L43" s="46"/>
      <c r="M43" s="62">
        <f>'[1]Комплектующие'!$S$86</f>
        <v>0</v>
      </c>
      <c r="N43" s="47"/>
      <c r="O43" s="64">
        <f>'[1]Комплектующие'!$AQ$86</f>
        <v>28.1</v>
      </c>
      <c r="P43" s="64"/>
      <c r="Q43" s="45"/>
      <c r="R43" s="89">
        <f>ROUNDUP($S$3*O43,2)</f>
        <v>60.97</v>
      </c>
      <c r="S43" s="67">
        <f>ROUNDUP($S$3*P43,2)</f>
        <v>0</v>
      </c>
      <c r="T43" s="45"/>
      <c r="U43" s="41"/>
      <c r="V43" s="66">
        <f>IF(U43=0,0,ROUND(IF(M43=0,U43*S43,(U43-MOD(U43,M43))*R43+MOD(U43,M43)*S43)/1.2/U43,2))</f>
        <v>0</v>
      </c>
      <c r="W43" s="66">
        <f>ROUND(U43*V43,2)</f>
        <v>0</v>
      </c>
      <c r="X43" s="66">
        <f>ROUND(W43*0.2,2)</f>
        <v>0</v>
      </c>
      <c r="Y43" s="67">
        <f>W43+X43</f>
        <v>0</v>
      </c>
    </row>
    <row r="44" spans="2:25" s="40" customFormat="1" ht="15" customHeight="1">
      <c r="B44" s="68" t="str">
        <f>'[1]Комплектующие'!$A$87</f>
        <v>ES (out) P6 RGB SMD 192x192 5500nit</v>
      </c>
      <c r="C44" s="57" t="str">
        <f>'[1]Комплектующие'!$C$87</f>
        <v>Полноцветный, 1RGB</v>
      </c>
      <c r="D44" s="58" t="str">
        <f>'[1]Комплектующие'!$D$87</f>
        <v>SMD</v>
      </c>
      <c r="E44" s="65">
        <f>'[1]Комплектующие'!$H$87</f>
        <v>6</v>
      </c>
      <c r="F44" s="60" t="str">
        <f>'[1]Комплектующие'!$F$87&amp;" x "&amp;'[1]Комплектующие'!$G$87</f>
        <v>192 x 192</v>
      </c>
      <c r="G44" s="60" t="str">
        <f>'[1]Комплектующие'!$I$87&amp;" x "&amp;'[1]Комплектующие'!$J$87</f>
        <v>32 x 32</v>
      </c>
      <c r="H44" s="61">
        <f>'[1]Комплектующие'!$E$87</f>
        <v>5500</v>
      </c>
      <c r="I44" s="62">
        <f>'[1]Комплектующие'!$M$87</f>
        <v>0</v>
      </c>
      <c r="J44" s="63" t="str">
        <f>'[1]Комплектующие'!$K$87</f>
        <v>75B</v>
      </c>
      <c r="K44" s="46"/>
      <c r="L44" s="46"/>
      <c r="M44" s="62">
        <f>'[1]Комплектующие'!$S$87</f>
        <v>0</v>
      </c>
      <c r="N44" s="47"/>
      <c r="O44" s="64">
        <f>'[1]Комплектующие'!$AQ$87</f>
        <v>17.6</v>
      </c>
      <c r="P44" s="64"/>
      <c r="Q44" s="45"/>
      <c r="R44" s="89">
        <f>ROUNDUP($S$3*O44,2)</f>
        <v>38.19</v>
      </c>
      <c r="S44" s="67">
        <f>ROUNDUP($S$3*P44,2)</f>
        <v>0</v>
      </c>
      <c r="T44" s="45"/>
      <c r="U44" s="41"/>
      <c r="V44" s="66">
        <f>IF(U44=0,0,ROUND(IF(M44=0,U44*S44,(U44-MOD(U44,M44))*R44+MOD(U44,M44)*S44)/1.2/U44,2))</f>
        <v>0</v>
      </c>
      <c r="W44" s="66">
        <f>ROUND(U44*V44,2)</f>
        <v>0</v>
      </c>
      <c r="X44" s="66">
        <f>ROUND(W44*0.2,2)</f>
        <v>0</v>
      </c>
      <c r="Y44" s="67">
        <f>W44+X44</f>
        <v>0</v>
      </c>
    </row>
    <row r="45" spans="2:25" s="40" customFormat="1" ht="15" customHeight="1">
      <c r="B45" s="68" t="str">
        <f>'[1]Комплектующие'!$A$88</f>
        <v>ES (out) P6,67 RGB SMD 320x160 6000nit</v>
      </c>
      <c r="C45" s="57" t="str">
        <f>'[1]Комплектующие'!$C$88</f>
        <v>Полноцветный, 1RGB</v>
      </c>
      <c r="D45" s="58" t="str">
        <f>'[1]Комплектующие'!$D$88</f>
        <v>SMD</v>
      </c>
      <c r="E45" s="65">
        <f>'[1]Комплектующие'!$H$88</f>
        <v>6.67</v>
      </c>
      <c r="F45" s="60" t="str">
        <f>'[1]Комплектующие'!$F$88&amp;" x "&amp;'[1]Комплектующие'!$G$88</f>
        <v>320 x 160</v>
      </c>
      <c r="G45" s="60" t="str">
        <f>'[1]Комплектующие'!$I$88&amp;" x "&amp;'[1]Комплектующие'!$J$88</f>
        <v>48 x 24</v>
      </c>
      <c r="H45" s="61">
        <f>'[1]Комплектующие'!$E$88</f>
        <v>6000</v>
      </c>
      <c r="I45" s="62">
        <f>'[1]Комплектующие'!$M$88</f>
        <v>0</v>
      </c>
      <c r="J45" s="63" t="str">
        <f>'[1]Комплектующие'!$K$88</f>
        <v>75B</v>
      </c>
      <c r="K45" s="46"/>
      <c r="L45" s="46"/>
      <c r="M45" s="62">
        <f>'[1]Комплектующие'!$S$88</f>
        <v>0</v>
      </c>
      <c r="N45" s="47"/>
      <c r="O45" s="64">
        <f>'[1]Комплектующие'!$AQ$88</f>
        <v>23.900000000000002</v>
      </c>
      <c r="P45" s="64"/>
      <c r="Q45" s="45"/>
      <c r="R45" s="89">
        <f>ROUNDUP($S$3*O45,2)</f>
        <v>51.86</v>
      </c>
      <c r="S45" s="67">
        <f>ROUNDUP($S$3*P45,2)</f>
        <v>0</v>
      </c>
      <c r="T45" s="45"/>
      <c r="U45" s="41"/>
      <c r="V45" s="66">
        <f>IF(U45=0,0,ROUND(IF(M45=0,U45*S45,(U45-MOD(U45,M45))*R45+MOD(U45,M45)*S45)/1.2/U45,2))</f>
        <v>0</v>
      </c>
      <c r="W45" s="66">
        <f>ROUND(U45*V45,2)</f>
        <v>0</v>
      </c>
      <c r="X45" s="66">
        <f>ROUND(W45*0.2,2)</f>
        <v>0</v>
      </c>
      <c r="Y45" s="67">
        <f>W45+X45</f>
        <v>0</v>
      </c>
    </row>
    <row r="46" spans="2:25" s="40" customFormat="1" ht="15" customHeight="1">
      <c r="B46" s="68" t="str">
        <f>'[1]Комплектующие'!$A$89</f>
        <v>ES (out) P8 RGB SMD 256x128 6000nit</v>
      </c>
      <c r="C46" s="57" t="str">
        <f>'[1]Комплектующие'!$C$89</f>
        <v>Полноцветный, 1RGB</v>
      </c>
      <c r="D46" s="58" t="str">
        <f>'[1]Комплектующие'!$D$89</f>
        <v>SMD</v>
      </c>
      <c r="E46" s="65">
        <f>'[1]Комплектующие'!$H$89</f>
        <v>8</v>
      </c>
      <c r="F46" s="60" t="str">
        <f>'[1]Комплектующие'!$F$89&amp;" x "&amp;'[1]Комплектующие'!$G$89</f>
        <v>256 x 128</v>
      </c>
      <c r="G46" s="60" t="str">
        <f>'[1]Комплектующие'!$I$89&amp;" x "&amp;'[1]Комплектующие'!$J$89</f>
        <v>32 x 16</v>
      </c>
      <c r="H46" s="61">
        <f>'[1]Комплектующие'!$E$89</f>
        <v>6000</v>
      </c>
      <c r="I46" s="62">
        <f>'[1]Комплектующие'!$M$89</f>
        <v>0</v>
      </c>
      <c r="J46" s="63">
        <f>'[1]Комплектующие'!$K$89</f>
        <v>75</v>
      </c>
      <c r="K46" s="46"/>
      <c r="L46" s="46"/>
      <c r="M46" s="62">
        <f>'[1]Комплектующие'!$S$89</f>
        <v>0</v>
      </c>
      <c r="N46" s="47"/>
      <c r="O46" s="64">
        <f>'[1]Комплектующие'!$AQ$89</f>
        <v>12.7</v>
      </c>
      <c r="P46" s="64"/>
      <c r="Q46" s="45"/>
      <c r="R46" s="89">
        <f>ROUNDUP($S$3*O46,2)</f>
        <v>27.560000000000002</v>
      </c>
      <c r="S46" s="67">
        <f>ROUNDUP($S$3*P46,2)</f>
        <v>0</v>
      </c>
      <c r="T46" s="45"/>
      <c r="U46" s="41"/>
      <c r="V46" s="66">
        <f>IF(U46=0,0,ROUND(IF(M46=0,U46*S46,(U46-MOD(U46,M46))*R46+MOD(U46,M46)*S46)/1.2/U46,2))</f>
        <v>0</v>
      </c>
      <c r="W46" s="66">
        <f>ROUND(U46*V46,2)</f>
        <v>0</v>
      </c>
      <c r="X46" s="66">
        <f>ROUND(W46*0.2,2)</f>
        <v>0</v>
      </c>
      <c r="Y46" s="67">
        <f>W46+X46</f>
        <v>0</v>
      </c>
    </row>
    <row r="47" spans="2:25" s="40" customFormat="1" ht="15" customHeight="1">
      <c r="B47" s="68" t="str">
        <f>'[1]Комплектующие'!$A$90</f>
        <v>ES (out) P8 RGB SMD 320x160 6000nit</v>
      </c>
      <c r="C47" s="57" t="str">
        <f>'[1]Комплектующие'!$C$90</f>
        <v>Полноцветный, 1RGB</v>
      </c>
      <c r="D47" s="58" t="str">
        <f>'[1]Комплектующие'!$D$90</f>
        <v>SMD</v>
      </c>
      <c r="E47" s="65">
        <f>'[1]Комплектующие'!$H$90</f>
        <v>8</v>
      </c>
      <c r="F47" s="60" t="str">
        <f>'[1]Комплектующие'!$F$90&amp;" x "&amp;'[1]Комплектующие'!$G$90</f>
        <v>320 x 160</v>
      </c>
      <c r="G47" s="60" t="str">
        <f>'[1]Комплектующие'!$I$90&amp;" x "&amp;'[1]Комплектующие'!$J$90</f>
        <v>40 x 20</v>
      </c>
      <c r="H47" s="61">
        <f>'[1]Комплектующие'!$E$90</f>
        <v>6000</v>
      </c>
      <c r="I47" s="62">
        <f>'[1]Комплектующие'!$M$90</f>
        <v>0</v>
      </c>
      <c r="J47" s="63">
        <f>'[1]Комплектующие'!$K$90</f>
        <v>75</v>
      </c>
      <c r="K47" s="46"/>
      <c r="L47" s="46"/>
      <c r="M47" s="62">
        <f>'[1]Комплектующие'!$S$90</f>
        <v>0</v>
      </c>
      <c r="N47" s="47"/>
      <c r="O47" s="64">
        <f>'[1]Комплектующие'!$AQ$90</f>
        <v>18.3</v>
      </c>
      <c r="P47" s="64"/>
      <c r="Q47" s="45"/>
      <c r="R47" s="89">
        <f>ROUNDUP($S$3*O47,2)</f>
        <v>39.71</v>
      </c>
      <c r="S47" s="67">
        <f>ROUNDUP($S$3*P47,2)</f>
        <v>0</v>
      </c>
      <c r="T47" s="45"/>
      <c r="U47" s="41"/>
      <c r="V47" s="66">
        <f t="shared" si="5"/>
        <v>0</v>
      </c>
      <c r="W47" s="66">
        <f t="shared" si="6"/>
        <v>0</v>
      </c>
      <c r="X47" s="66">
        <f t="shared" si="7"/>
        <v>0</v>
      </c>
      <c r="Y47" s="67">
        <f t="shared" si="8"/>
        <v>0</v>
      </c>
    </row>
    <row r="48" spans="2:25" s="40" customFormat="1" ht="15" customHeight="1">
      <c r="B48" s="68" t="str">
        <f>'[1]Комплектующие'!$A$91</f>
        <v>ES (out) P10 RGB SMD 320x160 5000nit</v>
      </c>
      <c r="C48" s="57" t="str">
        <f>'[1]Комплектующие'!$C$91</f>
        <v>Полноцветный, 1RGB</v>
      </c>
      <c r="D48" s="58" t="str">
        <f>'[1]Комплектующие'!$D$91</f>
        <v>SMD</v>
      </c>
      <c r="E48" s="65">
        <f>'[1]Комплектующие'!$H$91</f>
        <v>10</v>
      </c>
      <c r="F48" s="60" t="str">
        <f>'[1]Комплектующие'!$F$91&amp;" x "&amp;'[1]Комплектующие'!$G$91</f>
        <v>320 x 160</v>
      </c>
      <c r="G48" s="60" t="str">
        <f>'[1]Комплектующие'!$I$91&amp;" x "&amp;'[1]Комплектующие'!$J$91</f>
        <v>32 x 16</v>
      </c>
      <c r="H48" s="61">
        <f>'[1]Комплектующие'!$E$91</f>
        <v>5000</v>
      </c>
      <c r="I48" s="62">
        <f>'[1]Комплектующие'!$M$91</f>
        <v>0</v>
      </c>
      <c r="J48" s="63" t="str">
        <f>'[1]Комплектующие'!$K$91</f>
        <v>75B</v>
      </c>
      <c r="K48" s="46"/>
      <c r="L48" s="46"/>
      <c r="M48" s="62">
        <f>'[1]Комплектующие'!$S$91</f>
        <v>40</v>
      </c>
      <c r="N48" s="47"/>
      <c r="O48" s="64">
        <f>'[1]Комплектующие'!$AQ$91</f>
        <v>15.4</v>
      </c>
      <c r="P48" s="64"/>
      <c r="Q48" s="45"/>
      <c r="R48" s="89">
        <f>ROUNDUP($S$3*O48,2)</f>
        <v>33.419999999999995</v>
      </c>
      <c r="S48" s="67">
        <f>ROUNDUP($S$3*P48,2)</f>
        <v>0</v>
      </c>
      <c r="T48" s="45"/>
      <c r="U48" s="41"/>
      <c r="V48" s="66">
        <f t="shared" si="5"/>
        <v>0</v>
      </c>
      <c r="W48" s="66">
        <f t="shared" si="6"/>
        <v>0</v>
      </c>
      <c r="X48" s="66">
        <f t="shared" si="7"/>
        <v>0</v>
      </c>
      <c r="Y48" s="67">
        <f t="shared" si="8"/>
        <v>0</v>
      </c>
    </row>
    <row r="49" spans="2:25" s="40" customFormat="1" ht="15" customHeight="1" thickBot="1">
      <c r="B49" s="68" t="str">
        <f>'[1]Комплектующие'!$A$92</f>
        <v>ES (out) P10 RGB SMD 320x160 6500nit</v>
      </c>
      <c r="C49" s="57" t="str">
        <f>'[1]Комплектующие'!$C$92</f>
        <v>Полноцветный, 1RGB</v>
      </c>
      <c r="D49" s="58" t="str">
        <f>'[1]Комплектующие'!$D$92</f>
        <v>SMD</v>
      </c>
      <c r="E49" s="65">
        <f>'[1]Комплектующие'!$H$92</f>
        <v>10</v>
      </c>
      <c r="F49" s="60" t="str">
        <f>'[1]Комплектующие'!$F$92&amp;" x "&amp;'[1]Комплектующие'!$G$92</f>
        <v>320 x 160</v>
      </c>
      <c r="G49" s="60" t="str">
        <f>'[1]Комплектующие'!$I$92&amp;" x "&amp;'[1]Комплектующие'!$J$92</f>
        <v>32 x 16</v>
      </c>
      <c r="H49" s="61">
        <f>'[1]Комплектующие'!$E$92</f>
        <v>6500</v>
      </c>
      <c r="I49" s="62">
        <f>'[1]Комплектующие'!$M$92</f>
        <v>0</v>
      </c>
      <c r="J49" s="63" t="str">
        <f>'[1]Комплектующие'!$K$92</f>
        <v>75B</v>
      </c>
      <c r="K49" s="46"/>
      <c r="L49" s="46"/>
      <c r="M49" s="62">
        <f>'[1]Комплектующие'!$S$92</f>
        <v>40</v>
      </c>
      <c r="N49" s="47"/>
      <c r="O49" s="64">
        <f>'[1]Комплектующие'!$AQ$92</f>
        <v>19</v>
      </c>
      <c r="P49" s="64"/>
      <c r="Q49" s="45"/>
      <c r="R49" s="89">
        <f>ROUNDUP($S$3*O49,2)</f>
        <v>41.23</v>
      </c>
      <c r="S49" s="67">
        <f>ROUNDUP($S$3*P49,2)</f>
        <v>0</v>
      </c>
      <c r="T49" s="45"/>
      <c r="U49" s="41"/>
      <c r="V49" s="66">
        <f>IF(U49=0,0,ROUND(IF(M49=0,U49*S49,(U49-MOD(U49,M49))*R49+MOD(U49,M49)*S49)/1.2/U49,2))</f>
        <v>0</v>
      </c>
      <c r="W49" s="66">
        <f>ROUND(U49*V49,2)</f>
        <v>0</v>
      </c>
      <c r="X49" s="66">
        <f>ROUND(W49*0.2,2)</f>
        <v>0</v>
      </c>
      <c r="Y49" s="67">
        <f>W49+X49</f>
        <v>0</v>
      </c>
    </row>
    <row r="50" spans="2:25" ht="4.5" customHeight="1" thickBot="1" thickTop="1">
      <c r="B50" s="90"/>
      <c r="C50" s="42"/>
      <c r="D50" s="43"/>
      <c r="E50" s="44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0"/>
      <c r="R50" s="42"/>
      <c r="S50" s="42"/>
      <c r="T50" s="40"/>
      <c r="U50" s="42"/>
      <c r="V50" s="42"/>
      <c r="W50" s="42"/>
      <c r="X50" s="42"/>
      <c r="Y50" s="42"/>
    </row>
    <row r="51" spans="2:25" ht="15.75" thickTop="1">
      <c r="B51" s="21" t="s">
        <v>31</v>
      </c>
      <c r="C51" s="22"/>
      <c r="D51" s="22"/>
      <c r="E51" s="22"/>
      <c r="F51" s="22"/>
      <c r="G51" s="22"/>
      <c r="H51" s="22"/>
      <c r="I51" s="22"/>
      <c r="J51" s="22"/>
      <c r="K51" s="23"/>
      <c r="L51" s="23"/>
      <c r="M51" s="22"/>
      <c r="N51" s="22"/>
      <c r="O51" s="23"/>
      <c r="P51" s="25"/>
      <c r="R51" s="24"/>
      <c r="S51" s="25"/>
      <c r="U51" s="24"/>
      <c r="V51" s="23"/>
      <c r="W51" s="23"/>
      <c r="X51" s="23"/>
      <c r="Y51" s="25"/>
    </row>
    <row r="52" spans="2:25" ht="30" customHeight="1" thickBot="1">
      <c r="B52" s="91" t="s">
        <v>8</v>
      </c>
      <c r="C52" s="26" t="s">
        <v>9</v>
      </c>
      <c r="D52" s="26" t="s">
        <v>10</v>
      </c>
      <c r="E52" s="26" t="s">
        <v>11</v>
      </c>
      <c r="F52" s="26" t="s">
        <v>12</v>
      </c>
      <c r="G52" s="26" t="s">
        <v>13</v>
      </c>
      <c r="H52" s="26" t="s">
        <v>14</v>
      </c>
      <c r="I52" s="26" t="s">
        <v>15</v>
      </c>
      <c r="J52" s="26" t="s">
        <v>16</v>
      </c>
      <c r="K52" s="72"/>
      <c r="L52" s="73"/>
      <c r="M52" s="26" t="s">
        <v>17</v>
      </c>
      <c r="N52" s="74"/>
      <c r="O52" s="92" t="s">
        <v>18</v>
      </c>
      <c r="P52" s="93" t="s">
        <v>19</v>
      </c>
      <c r="R52" s="91" t="str">
        <f>O52</f>
        <v>Упаковками</v>
      </c>
      <c r="S52" s="93" t="str">
        <f>P52</f>
        <v>Поштучно</v>
      </c>
      <c r="U52" s="91" t="s">
        <v>20</v>
      </c>
      <c r="V52" s="26" t="s">
        <v>21</v>
      </c>
      <c r="W52" s="26" t="s">
        <v>22</v>
      </c>
      <c r="X52" s="26" t="s">
        <v>23</v>
      </c>
      <c r="Y52" s="93" t="s">
        <v>24</v>
      </c>
    </row>
    <row r="53" spans="2:25" ht="15" customHeight="1">
      <c r="B53" s="87" t="s">
        <v>29</v>
      </c>
      <c r="C53" s="48"/>
      <c r="D53" s="49"/>
      <c r="E53" s="50"/>
      <c r="F53" s="51"/>
      <c r="G53" s="51"/>
      <c r="H53" s="52"/>
      <c r="I53" s="53"/>
      <c r="J53" s="54"/>
      <c r="K53" s="55"/>
      <c r="L53" s="55"/>
      <c r="M53" s="53"/>
      <c r="N53" s="53"/>
      <c r="O53" s="36"/>
      <c r="P53" s="37"/>
      <c r="Q53" s="45"/>
      <c r="R53" s="88"/>
      <c r="S53" s="37"/>
      <c r="T53" s="45"/>
      <c r="U53" s="38"/>
      <c r="V53" s="39"/>
      <c r="W53" s="39"/>
      <c r="X53" s="39"/>
      <c r="Y53" s="37"/>
    </row>
    <row r="54" spans="2:25" ht="15" customHeight="1">
      <c r="B54" s="68" t="str">
        <f>'[1]Комплектующие'!$A$111</f>
        <v>QL (in) Q1 RGB SMD 320x160 600nit (Pro)</v>
      </c>
      <c r="C54" s="57" t="str">
        <f>'[1]Комплектующие'!$C$111</f>
        <v>Полноцветный, 1RGB</v>
      </c>
      <c r="D54" s="58" t="str">
        <f>'[1]Комплектующие'!$D$111</f>
        <v>SMD</v>
      </c>
      <c r="E54" s="65">
        <f>'[1]Комплектующие'!$H$111</f>
        <v>1</v>
      </c>
      <c r="F54" s="60" t="str">
        <f>'[1]Комплектующие'!$F$111&amp;" x "&amp;'[1]Комплектующие'!$G$111</f>
        <v>320 x 160</v>
      </c>
      <c r="G54" s="60" t="str">
        <f>'[1]Комплектующие'!$I$111&amp;" x "&amp;'[1]Комплектующие'!$J$111</f>
        <v>320 x 160</v>
      </c>
      <c r="H54" s="61">
        <f>'[1]Комплектующие'!$E$111</f>
        <v>600</v>
      </c>
      <c r="I54" s="62">
        <f>'[1]Комплектующие'!$M$111</f>
        <v>791</v>
      </c>
      <c r="J54" s="63">
        <f>'[1]Комплектующие'!$K$111</f>
        <v>75</v>
      </c>
      <c r="K54" s="46"/>
      <c r="L54" s="46"/>
      <c r="M54" s="62">
        <f>'[1]Комплектующие'!$S$111</f>
        <v>40</v>
      </c>
      <c r="N54" s="47"/>
      <c r="O54" s="64">
        <f>'[1]Комплектующие'!$AQ$111</f>
        <v>646.1</v>
      </c>
      <c r="P54" s="67"/>
      <c r="Q54" s="45"/>
      <c r="R54" s="89">
        <f aca="true" t="shared" si="9" ref="R54:S58">ROUNDUP($S$3*O54,2)</f>
        <v>1401.72</v>
      </c>
      <c r="S54" s="67">
        <f t="shared" si="9"/>
        <v>0</v>
      </c>
      <c r="T54" s="45"/>
      <c r="U54" s="41"/>
      <c r="V54" s="66">
        <f aca="true" t="shared" si="10" ref="V54:V69">IF(U54=0,0,ROUND(IF(M54=0,U54*S54,(U54-MOD(U54,M54))*R54+MOD(U54,M54)*S54)/1.2/U54,2))</f>
        <v>0</v>
      </c>
      <c r="W54" s="66">
        <f aca="true" t="shared" si="11" ref="W54:W69">ROUND(U54*V54,2)</f>
        <v>0</v>
      </c>
      <c r="X54" s="66">
        <f aca="true" t="shared" si="12" ref="X54:X69">ROUND(W54*0.2,2)</f>
        <v>0</v>
      </c>
      <c r="Y54" s="67">
        <f aca="true" t="shared" si="13" ref="Y54:Y69">W54+X54</f>
        <v>0</v>
      </c>
    </row>
    <row r="55" spans="2:25" ht="15" customHeight="1">
      <c r="B55" s="68" t="str">
        <f>'[1]Комплектующие'!$A$112</f>
        <v>QL (in) Q1,25 RGB SMD 320x160 600nit (Pro)</v>
      </c>
      <c r="C55" s="57" t="str">
        <f>'[1]Комплектующие'!$C$112</f>
        <v>Полноцветный, 1RGB</v>
      </c>
      <c r="D55" s="58" t="str">
        <f>'[1]Комплектующие'!$D$112</f>
        <v>SMD</v>
      </c>
      <c r="E55" s="65">
        <f>'[1]Комплектующие'!$H$112</f>
        <v>1.25</v>
      </c>
      <c r="F55" s="60" t="str">
        <f>'[1]Комплектующие'!$F$112&amp;" x "&amp;'[1]Комплектующие'!$G$112</f>
        <v>320 x 160</v>
      </c>
      <c r="G55" s="60" t="str">
        <f>'[1]Комплектующие'!$I$112&amp;" x "&amp;'[1]Комплектующие'!$J$112</f>
        <v>256 x 128</v>
      </c>
      <c r="H55" s="61">
        <f>'[1]Комплектующие'!$E$112</f>
        <v>600</v>
      </c>
      <c r="I55" s="62">
        <f>'[1]Комплектующие'!$M$112</f>
        <v>580</v>
      </c>
      <c r="J55" s="63">
        <f>'[1]Комплектующие'!$K$112</f>
        <v>75</v>
      </c>
      <c r="K55" s="46"/>
      <c r="L55" s="46"/>
      <c r="M55" s="62">
        <f>'[1]Комплектующие'!$S$112</f>
        <v>40</v>
      </c>
      <c r="N55" s="47"/>
      <c r="O55" s="64">
        <f>'[1]Комплектующие'!$AQ$112</f>
        <v>329.6</v>
      </c>
      <c r="P55" s="67"/>
      <c r="Q55" s="45"/>
      <c r="R55" s="89">
        <f t="shared" si="9"/>
        <v>715.0699999999999</v>
      </c>
      <c r="S55" s="67">
        <f t="shared" si="9"/>
        <v>0</v>
      </c>
      <c r="T55" s="45"/>
      <c r="U55" s="41"/>
      <c r="V55" s="66">
        <f t="shared" si="10"/>
        <v>0</v>
      </c>
      <c r="W55" s="66">
        <f t="shared" si="11"/>
        <v>0</v>
      </c>
      <c r="X55" s="66">
        <f t="shared" si="12"/>
        <v>0</v>
      </c>
      <c r="Y55" s="67">
        <f t="shared" si="13"/>
        <v>0</v>
      </c>
    </row>
    <row r="56" spans="2:25" ht="15" customHeight="1">
      <c r="B56" s="68" t="str">
        <f>'[1]Комплектующие'!$A$113</f>
        <v>QL (in) Q1,37 RGB SMD 320x160 600nit (Pro)</v>
      </c>
      <c r="C56" s="57" t="str">
        <f>'[1]Комплектующие'!$C$113</f>
        <v>Полноцветный, 1RGB</v>
      </c>
      <c r="D56" s="58" t="str">
        <f>'[1]Комплектующие'!$D$113</f>
        <v>SMD</v>
      </c>
      <c r="E56" s="65">
        <f>'[1]Комплектующие'!$H$113</f>
        <v>1.37</v>
      </c>
      <c r="F56" s="60" t="str">
        <f>'[1]Комплектующие'!$F$113&amp;" x "&amp;'[1]Комплектующие'!$G$113</f>
        <v>320 x 160</v>
      </c>
      <c r="G56" s="60" t="str">
        <f>'[1]Комплектующие'!$I$113&amp;" x "&amp;'[1]Комплектующие'!$J$113</f>
        <v>234 x 117</v>
      </c>
      <c r="H56" s="61">
        <f>'[1]Комплектующие'!$E$113</f>
        <v>600</v>
      </c>
      <c r="I56" s="62">
        <f>'[1]Комплектующие'!$M$113</f>
        <v>580</v>
      </c>
      <c r="J56" s="63">
        <f>'[1]Комплектующие'!$K$113</f>
        <v>75</v>
      </c>
      <c r="K56" s="46"/>
      <c r="L56" s="46"/>
      <c r="M56" s="62">
        <f>'[1]Комплектующие'!$S$113</f>
        <v>40</v>
      </c>
      <c r="N56" s="47"/>
      <c r="O56" s="64">
        <f>'[1]Комплектующие'!$AQ$113</f>
        <v>277.90000000000003</v>
      </c>
      <c r="P56" s="67"/>
      <c r="Q56" s="45"/>
      <c r="R56" s="89">
        <f t="shared" si="9"/>
        <v>602.91</v>
      </c>
      <c r="S56" s="67">
        <f t="shared" si="9"/>
        <v>0</v>
      </c>
      <c r="T56" s="45"/>
      <c r="U56" s="41"/>
      <c r="V56" s="66">
        <f t="shared" si="10"/>
        <v>0</v>
      </c>
      <c r="W56" s="66">
        <f t="shared" si="11"/>
        <v>0</v>
      </c>
      <c r="X56" s="66">
        <f t="shared" si="12"/>
        <v>0</v>
      </c>
      <c r="Y56" s="67">
        <f t="shared" si="13"/>
        <v>0</v>
      </c>
    </row>
    <row r="57" spans="2:25" ht="15" customHeight="1">
      <c r="B57" s="68" t="str">
        <f>'[1]Комплектующие'!$A$114</f>
        <v>QL (in) Q1,53 RGB SMD 320x160 600nit (Pro)</v>
      </c>
      <c r="C57" s="57" t="str">
        <f>'[1]Комплектующие'!$C$114</f>
        <v>Полноцветный, 1RGB</v>
      </c>
      <c r="D57" s="58" t="str">
        <f>'[1]Комплектующие'!$D$114</f>
        <v>SMD</v>
      </c>
      <c r="E57" s="65">
        <f>'[1]Комплектующие'!$H$114</f>
        <v>1.53</v>
      </c>
      <c r="F57" s="60" t="str">
        <f>'[1]Комплектующие'!$F$114&amp;" x "&amp;'[1]Комплектующие'!$G$114</f>
        <v>320 x 160</v>
      </c>
      <c r="G57" s="60" t="str">
        <f>'[1]Комплектующие'!$I$114&amp;" x "&amp;'[1]Комплектующие'!$J$114</f>
        <v>210 x 105</v>
      </c>
      <c r="H57" s="61">
        <f>'[1]Комплектующие'!$E$114</f>
        <v>600</v>
      </c>
      <c r="I57" s="62">
        <f>'[1]Комплектующие'!$M$114</f>
        <v>580</v>
      </c>
      <c r="J57" s="63">
        <f>'[1]Комплектующие'!$K$114</f>
        <v>75</v>
      </c>
      <c r="K57" s="46"/>
      <c r="L57" s="46"/>
      <c r="M57" s="62">
        <f>'[1]Комплектующие'!$S$114</f>
        <v>40</v>
      </c>
      <c r="N57" s="47"/>
      <c r="O57" s="64">
        <f>'[1]Комплектующие'!$AQ$114</f>
        <v>200.4</v>
      </c>
      <c r="P57" s="67"/>
      <c r="Q57" s="45"/>
      <c r="R57" s="89">
        <f t="shared" si="9"/>
        <v>434.77</v>
      </c>
      <c r="S57" s="67">
        <f t="shared" si="9"/>
        <v>0</v>
      </c>
      <c r="T57" s="45"/>
      <c r="U57" s="41"/>
      <c r="V57" s="66">
        <f t="shared" si="10"/>
        <v>0</v>
      </c>
      <c r="W57" s="66">
        <f t="shared" si="11"/>
        <v>0</v>
      </c>
      <c r="X57" s="66">
        <f t="shared" si="12"/>
        <v>0</v>
      </c>
      <c r="Y57" s="67">
        <f t="shared" si="13"/>
        <v>0</v>
      </c>
    </row>
    <row r="58" spans="2:25" ht="15" customHeight="1">
      <c r="B58" s="68" t="str">
        <f>'[1]Комплектующие'!$A$115</f>
        <v>QL (in) Q1,66 RGB SMD 320x160 600nit (Pro)</v>
      </c>
      <c r="C58" s="57" t="str">
        <f>'[1]Комплектующие'!$C$115</f>
        <v>Полноцветный, 1RGB</v>
      </c>
      <c r="D58" s="58" t="str">
        <f>'[1]Комплектующие'!$D$115</f>
        <v>SMD</v>
      </c>
      <c r="E58" s="65">
        <f>'[1]Комплектующие'!$H$115</f>
        <v>1.66</v>
      </c>
      <c r="F58" s="60" t="str">
        <f>'[1]Комплектующие'!$F$115&amp;" x "&amp;'[1]Комплектующие'!$G$115</f>
        <v>320 x 160</v>
      </c>
      <c r="G58" s="60" t="str">
        <f>'[1]Комплектующие'!$I$115&amp;" x "&amp;'[1]Комплектующие'!$J$115</f>
        <v>192 x 96</v>
      </c>
      <c r="H58" s="61">
        <f>'[1]Комплектующие'!$E$115</f>
        <v>600</v>
      </c>
      <c r="I58" s="62">
        <f>'[1]Комплектующие'!$M$115</f>
        <v>580</v>
      </c>
      <c r="J58" s="63">
        <f>'[1]Комплектующие'!$K$115</f>
        <v>75</v>
      </c>
      <c r="K58" s="46"/>
      <c r="L58" s="46"/>
      <c r="M58" s="62">
        <f>'[1]Комплектующие'!$S$115</f>
        <v>40</v>
      </c>
      <c r="N58" s="47"/>
      <c r="O58" s="64">
        <f>'[1]Комплектующие'!$AQ$115</f>
        <v>142.29999999999998</v>
      </c>
      <c r="P58" s="67"/>
      <c r="Q58" s="45"/>
      <c r="R58" s="89">
        <f t="shared" si="9"/>
        <v>308.71999999999997</v>
      </c>
      <c r="S58" s="67">
        <f t="shared" si="9"/>
        <v>0</v>
      </c>
      <c r="T58" s="45"/>
      <c r="U58" s="41"/>
      <c r="V58" s="66">
        <f t="shared" si="10"/>
        <v>0</v>
      </c>
      <c r="W58" s="66">
        <f t="shared" si="11"/>
        <v>0</v>
      </c>
      <c r="X58" s="66">
        <f t="shared" si="12"/>
        <v>0</v>
      </c>
      <c r="Y58" s="67">
        <f t="shared" si="13"/>
        <v>0</v>
      </c>
    </row>
    <row r="59" spans="2:25" ht="15" customHeight="1">
      <c r="B59" s="68" t="str">
        <f>'[1]Комплектующие'!$A$116</f>
        <v>QL (in) Q1,83 RGB SMD 320x160 600nit (Pro)</v>
      </c>
      <c r="C59" s="57" t="str">
        <f>'[1]Комплектующие'!$C$116</f>
        <v>Полноцветный, 1RGB</v>
      </c>
      <c r="D59" s="58" t="str">
        <f>'[1]Комплектующие'!$D$116</f>
        <v>SMD</v>
      </c>
      <c r="E59" s="65">
        <f>'[1]Комплектующие'!$H$116</f>
        <v>1.83</v>
      </c>
      <c r="F59" s="60" t="str">
        <f>'[1]Комплектующие'!$F$116&amp;" x "&amp;'[1]Комплектующие'!$G$116</f>
        <v>320 x 160</v>
      </c>
      <c r="G59" s="60" t="str">
        <f>'[1]Комплектующие'!$I$116&amp;" x "&amp;'[1]Комплектующие'!$J$116</f>
        <v>174 x 87</v>
      </c>
      <c r="H59" s="61">
        <f>'[1]Комплектующие'!$E$116</f>
        <v>600</v>
      </c>
      <c r="I59" s="62">
        <f>'[1]Комплектующие'!$M$116</f>
        <v>580</v>
      </c>
      <c r="J59" s="63">
        <f>'[1]Комплектующие'!$K$116</f>
        <v>75</v>
      </c>
      <c r="K59" s="46"/>
      <c r="L59" s="46"/>
      <c r="M59" s="62">
        <f>'[1]Комплектующие'!$S$116</f>
        <v>40</v>
      </c>
      <c r="N59" s="47"/>
      <c r="O59" s="64">
        <f>'[1]Комплектующие'!$AQ$116</f>
        <v>85.39999999999999</v>
      </c>
      <c r="P59" s="67"/>
      <c r="Q59" s="45"/>
      <c r="R59" s="89">
        <f>ROUNDUP($S$3*O59,2)</f>
        <v>185.28</v>
      </c>
      <c r="S59" s="67">
        <f>ROUNDUP($S$3*P59,2)</f>
        <v>0</v>
      </c>
      <c r="T59" s="45"/>
      <c r="U59" s="41"/>
      <c r="V59" s="66">
        <f t="shared" si="10"/>
        <v>0</v>
      </c>
      <c r="W59" s="66">
        <f t="shared" si="11"/>
        <v>0</v>
      </c>
      <c r="X59" s="66">
        <f t="shared" si="12"/>
        <v>0</v>
      </c>
      <c r="Y59" s="67">
        <f t="shared" si="13"/>
        <v>0</v>
      </c>
    </row>
    <row r="60" spans="2:25" ht="15" customHeight="1">
      <c r="B60" s="68" t="str">
        <f>'[1]Комплектующие'!$A$117</f>
        <v>QL (in) Q2 RGB SMD 320x160 600nit (Eco)</v>
      </c>
      <c r="C60" s="57" t="str">
        <f>'[1]Комплектующие'!$C$117</f>
        <v>Полноцветный, 1RGB</v>
      </c>
      <c r="D60" s="58" t="str">
        <f>'[1]Комплектующие'!$D$117</f>
        <v>SMD</v>
      </c>
      <c r="E60" s="65">
        <f>'[1]Комплектующие'!$H$117</f>
        <v>2</v>
      </c>
      <c r="F60" s="60" t="str">
        <f>'[1]Комплектующие'!$F$117&amp;" x "&amp;'[1]Комплектующие'!$G$117</f>
        <v>320 x 160</v>
      </c>
      <c r="G60" s="60" t="str">
        <f>'[1]Комплектующие'!$I$117&amp;" x "&amp;'[1]Комплектующие'!$J$117</f>
        <v>160 x 80</v>
      </c>
      <c r="H60" s="61">
        <f>'[1]Комплектующие'!$E$117</f>
        <v>600</v>
      </c>
      <c r="I60" s="62">
        <f>'[1]Комплектующие'!$M$117</f>
        <v>439</v>
      </c>
      <c r="J60" s="63">
        <f>'[1]Комплектующие'!$K$117</f>
        <v>75</v>
      </c>
      <c r="K60" s="46"/>
      <c r="L60" s="46"/>
      <c r="M60" s="62">
        <f>'[1]Комплектующие'!$S$117</f>
        <v>40</v>
      </c>
      <c r="N60" s="47"/>
      <c r="O60" s="64">
        <f>'[1]Комплектующие'!$AQ$117</f>
        <v>0</v>
      </c>
      <c r="P60" s="67"/>
      <c r="Q60" s="45"/>
      <c r="R60" s="89">
        <f aca="true" t="shared" si="14" ref="R60:S63">ROUNDUP($S$3*O60,2)</f>
        <v>0</v>
      </c>
      <c r="S60" s="67">
        <f t="shared" si="14"/>
        <v>0</v>
      </c>
      <c r="T60" s="45"/>
      <c r="U60" s="41"/>
      <c r="V60" s="66">
        <f t="shared" si="10"/>
        <v>0</v>
      </c>
      <c r="W60" s="66">
        <f t="shared" si="11"/>
        <v>0</v>
      </c>
      <c r="X60" s="66">
        <f t="shared" si="12"/>
        <v>0</v>
      </c>
      <c r="Y60" s="67">
        <f t="shared" si="13"/>
        <v>0</v>
      </c>
    </row>
    <row r="61" spans="2:25" ht="15" customHeight="1">
      <c r="B61" s="68" t="str">
        <f>'[1]Комплектующие'!$A$118</f>
        <v>QL (in) Q2 RGB SMD 320x160 600nit (Pro)</v>
      </c>
      <c r="C61" s="57" t="str">
        <f>'[1]Комплектующие'!$C$118</f>
        <v>Полноцветный, 1RGB</v>
      </c>
      <c r="D61" s="58" t="str">
        <f>'[1]Комплектующие'!$D$118</f>
        <v>SMD</v>
      </c>
      <c r="E61" s="65">
        <f>'[1]Комплектующие'!$H$118</f>
        <v>2</v>
      </c>
      <c r="F61" s="60" t="str">
        <f>'[1]Комплектующие'!$F$118&amp;" x "&amp;'[1]Комплектующие'!$G$118</f>
        <v>320 x 160</v>
      </c>
      <c r="G61" s="60" t="str">
        <f>'[1]Комплектующие'!$I$118&amp;" x "&amp;'[1]Комплектующие'!$J$118</f>
        <v>160 x 80</v>
      </c>
      <c r="H61" s="61">
        <f>'[1]Комплектующие'!$E$118</f>
        <v>600</v>
      </c>
      <c r="I61" s="62">
        <f>'[1]Комплектующие'!$M$118</f>
        <v>439</v>
      </c>
      <c r="J61" s="63">
        <f>'[1]Комплектующие'!$K$118</f>
        <v>75</v>
      </c>
      <c r="K61" s="46"/>
      <c r="L61" s="46"/>
      <c r="M61" s="62">
        <f>'[1]Комплектующие'!$S$118</f>
        <v>40</v>
      </c>
      <c r="N61" s="47"/>
      <c r="O61" s="64">
        <f>'[1]Комплектующие'!$AQ$118</f>
        <v>77.69999999999999</v>
      </c>
      <c r="P61" s="67"/>
      <c r="Q61" s="45"/>
      <c r="R61" s="89">
        <f t="shared" si="14"/>
        <v>168.57999999999998</v>
      </c>
      <c r="S61" s="67">
        <f t="shared" si="14"/>
        <v>0</v>
      </c>
      <c r="T61" s="45"/>
      <c r="U61" s="41"/>
      <c r="V61" s="66">
        <f t="shared" si="10"/>
        <v>0</v>
      </c>
      <c r="W61" s="66">
        <f t="shared" si="11"/>
        <v>0</v>
      </c>
      <c r="X61" s="66">
        <f t="shared" si="12"/>
        <v>0</v>
      </c>
      <c r="Y61" s="67">
        <f t="shared" si="13"/>
        <v>0</v>
      </c>
    </row>
    <row r="62" spans="2:25" ht="15" customHeight="1">
      <c r="B62" s="68" t="str">
        <f>'[1]Комплектующие'!$A$119</f>
        <v>QL (in) Q2,5 RGB SMD 320x160 800nit (Eco)</v>
      </c>
      <c r="C62" s="57" t="str">
        <f>'[1]Комплектующие'!$C$119</f>
        <v>Полноцветный, 1RGB</v>
      </c>
      <c r="D62" s="58" t="str">
        <f>'[1]Комплектующие'!$D$119</f>
        <v>SMD</v>
      </c>
      <c r="E62" s="65">
        <f>'[1]Комплектующие'!$H$119</f>
        <v>2.5</v>
      </c>
      <c r="F62" s="60" t="str">
        <f>'[1]Комплектующие'!$F$119&amp;" x "&amp;'[1]Комплектующие'!$G$119</f>
        <v>320 x 160</v>
      </c>
      <c r="G62" s="60" t="str">
        <f>'[1]Комплектующие'!$I$119&amp;" x "&amp;'[1]Комплектующие'!$J$119</f>
        <v>128 x 64</v>
      </c>
      <c r="H62" s="61">
        <f>'[1]Комплектующие'!$E$119</f>
        <v>800</v>
      </c>
      <c r="I62" s="62">
        <f>'[1]Комплектующие'!$M$119</f>
        <v>457</v>
      </c>
      <c r="J62" s="63">
        <f>'[1]Комплектующие'!$K$119</f>
        <v>75</v>
      </c>
      <c r="K62" s="46"/>
      <c r="L62" s="46"/>
      <c r="M62" s="62">
        <f>'[1]Комплектующие'!$S$119</f>
        <v>40</v>
      </c>
      <c r="N62" s="47"/>
      <c r="O62" s="64">
        <f>'[1]Комплектующие'!$AQ$119</f>
        <v>40.1</v>
      </c>
      <c r="P62" s="67"/>
      <c r="Q62" s="45"/>
      <c r="R62" s="89">
        <f t="shared" si="14"/>
        <v>87</v>
      </c>
      <c r="S62" s="67">
        <f t="shared" si="14"/>
        <v>0</v>
      </c>
      <c r="T62" s="45"/>
      <c r="U62" s="41"/>
      <c r="V62" s="66">
        <f t="shared" si="10"/>
        <v>0</v>
      </c>
      <c r="W62" s="66">
        <f t="shared" si="11"/>
        <v>0</v>
      </c>
      <c r="X62" s="66">
        <f t="shared" si="12"/>
        <v>0</v>
      </c>
      <c r="Y62" s="67">
        <f t="shared" si="13"/>
        <v>0</v>
      </c>
    </row>
    <row r="63" spans="2:25" ht="15" customHeight="1">
      <c r="B63" s="68" t="str">
        <f>'[1]Комплектующие'!$A$120</f>
        <v>QL (in) Q2,5 RGB SMD 320x160 800nit (Pro)</v>
      </c>
      <c r="C63" s="57" t="str">
        <f>'[1]Комплектующие'!$C$120</f>
        <v>Полноцветный, 1RGB</v>
      </c>
      <c r="D63" s="58" t="str">
        <f>'[1]Комплектующие'!$D$120</f>
        <v>SMD</v>
      </c>
      <c r="E63" s="65">
        <f>'[1]Комплектующие'!$H$120</f>
        <v>2.5</v>
      </c>
      <c r="F63" s="60" t="str">
        <f>'[1]Комплектующие'!$F$120&amp;" x "&amp;'[1]Комплектующие'!$G$120</f>
        <v>320 x 160</v>
      </c>
      <c r="G63" s="60" t="str">
        <f>'[1]Комплектующие'!$I$120&amp;" x "&amp;'[1]Комплектующие'!$J$120</f>
        <v>128 x 64</v>
      </c>
      <c r="H63" s="61">
        <f>'[1]Комплектующие'!$E$120</f>
        <v>800</v>
      </c>
      <c r="I63" s="62">
        <f>'[1]Комплектующие'!$M$120</f>
        <v>457</v>
      </c>
      <c r="J63" s="63">
        <f>'[1]Комплектующие'!$K$120</f>
        <v>75</v>
      </c>
      <c r="K63" s="46"/>
      <c r="L63" s="46"/>
      <c r="M63" s="62">
        <f>'[1]Комплектующие'!$S$120</f>
        <v>40</v>
      </c>
      <c r="N63" s="47"/>
      <c r="O63" s="64">
        <f>'[1]Комплектующие'!$AQ$120</f>
        <v>45.4</v>
      </c>
      <c r="P63" s="67"/>
      <c r="Q63" s="45"/>
      <c r="R63" s="89">
        <f t="shared" si="14"/>
        <v>98.5</v>
      </c>
      <c r="S63" s="67">
        <f t="shared" si="14"/>
        <v>0</v>
      </c>
      <c r="T63" s="45"/>
      <c r="U63" s="41"/>
      <c r="V63" s="66">
        <f t="shared" si="10"/>
        <v>0</v>
      </c>
      <c r="W63" s="66">
        <f t="shared" si="11"/>
        <v>0</v>
      </c>
      <c r="X63" s="66">
        <f t="shared" si="12"/>
        <v>0</v>
      </c>
      <c r="Y63" s="67">
        <f t="shared" si="13"/>
        <v>0</v>
      </c>
    </row>
    <row r="64" spans="2:25" ht="15" customHeight="1">
      <c r="B64" s="68" t="str">
        <f>'[1]Комплектующие'!$A$121</f>
        <v>QL (in) Q3 RGB SMD 192x192 800nit (Eco)</v>
      </c>
      <c r="C64" s="57" t="str">
        <f>'[1]Комплектующие'!$C$121</f>
        <v>Полноцветный, 1RGB</v>
      </c>
      <c r="D64" s="58" t="str">
        <f>'[1]Комплектующие'!$D$121</f>
        <v>SMD</v>
      </c>
      <c r="E64" s="65">
        <f>'[1]Комплектующие'!$H$121</f>
        <v>3</v>
      </c>
      <c r="F64" s="60" t="str">
        <f>'[1]Комплектующие'!$F$121&amp;" x "&amp;'[1]Комплектующие'!$G$121</f>
        <v>192 x 192</v>
      </c>
      <c r="G64" s="60" t="str">
        <f>'[1]Комплектующие'!$I$121&amp;" x "&amp;'[1]Комплектующие'!$J$121</f>
        <v>64 x 64</v>
      </c>
      <c r="H64" s="61">
        <f>'[1]Комплектующие'!$E$121</f>
        <v>800</v>
      </c>
      <c r="I64" s="62">
        <f>'[1]Комплектующие'!$M$121</f>
        <v>525</v>
      </c>
      <c r="J64" s="63">
        <f>'[1]Комплектующие'!$K$121</f>
        <v>75</v>
      </c>
      <c r="K64" s="46"/>
      <c r="L64" s="46"/>
      <c r="M64" s="62">
        <f>'[1]Комплектующие'!$S$121</f>
        <v>40</v>
      </c>
      <c r="N64" s="47"/>
      <c r="O64" s="64">
        <f>'[1]Комплектующие'!$AQ$121</f>
        <v>22.1</v>
      </c>
      <c r="P64" s="67"/>
      <c r="Q64" s="45"/>
      <c r="R64" s="89">
        <f>ROUNDUP($S$3*O64,2)</f>
        <v>47.949999999999996</v>
      </c>
      <c r="S64" s="67">
        <f>ROUNDUP($S$3*P64,2)</f>
        <v>0</v>
      </c>
      <c r="T64" s="45"/>
      <c r="U64" s="41"/>
      <c r="V64" s="66">
        <f t="shared" si="10"/>
        <v>0</v>
      </c>
      <c r="W64" s="66">
        <f t="shared" si="11"/>
        <v>0</v>
      </c>
      <c r="X64" s="66">
        <f t="shared" si="12"/>
        <v>0</v>
      </c>
      <c r="Y64" s="67">
        <f t="shared" si="13"/>
        <v>0</v>
      </c>
    </row>
    <row r="65" spans="2:25" ht="15" customHeight="1">
      <c r="B65" s="68" t="str">
        <f>'[1]Комплектующие'!$A$122</f>
        <v>QL (in) Q3 RGB SMD 192x192 800nit (Pro)</v>
      </c>
      <c r="C65" s="57" t="str">
        <f>'[1]Комплектующие'!$C$122</f>
        <v>Полноцветный, 1RGB</v>
      </c>
      <c r="D65" s="58" t="str">
        <f>'[1]Комплектующие'!$D$122</f>
        <v>SMD</v>
      </c>
      <c r="E65" s="65">
        <f>'[1]Комплектующие'!$H$122</f>
        <v>3</v>
      </c>
      <c r="F65" s="60" t="str">
        <f>'[1]Комплектующие'!$F$122&amp;" x "&amp;'[1]Комплектующие'!$G$122</f>
        <v>192 x 192</v>
      </c>
      <c r="G65" s="60" t="str">
        <f>'[1]Комплектующие'!$I$122&amp;" x "&amp;'[1]Комплектующие'!$J$122</f>
        <v>64 x 64</v>
      </c>
      <c r="H65" s="61">
        <f>'[1]Комплектующие'!$E$122</f>
        <v>800</v>
      </c>
      <c r="I65" s="62">
        <f>'[1]Комплектующие'!$M$122</f>
        <v>525</v>
      </c>
      <c r="J65" s="63">
        <f>'[1]Комплектующие'!$K$122</f>
        <v>75</v>
      </c>
      <c r="K65" s="46"/>
      <c r="L65" s="46"/>
      <c r="M65" s="62">
        <f>'[1]Комплектующие'!$S$122</f>
        <v>40</v>
      </c>
      <c r="N65" s="47"/>
      <c r="O65" s="64">
        <f>'[1]Комплектующие'!$AQ$122</f>
        <v>27.200000000000003</v>
      </c>
      <c r="P65" s="67"/>
      <c r="Q65" s="45"/>
      <c r="R65" s="89">
        <f aca="true" t="shared" si="15" ref="R65:S68">ROUNDUP($S$3*O65,2)</f>
        <v>59.019999999999996</v>
      </c>
      <c r="S65" s="67">
        <f t="shared" si="15"/>
        <v>0</v>
      </c>
      <c r="T65" s="45"/>
      <c r="U65" s="41"/>
      <c r="V65" s="66">
        <f t="shared" si="10"/>
        <v>0</v>
      </c>
      <c r="W65" s="66">
        <f t="shared" si="11"/>
        <v>0</v>
      </c>
      <c r="X65" s="66">
        <f t="shared" si="12"/>
        <v>0</v>
      </c>
      <c r="Y65" s="67">
        <f t="shared" si="13"/>
        <v>0</v>
      </c>
    </row>
    <row r="66" spans="2:25" ht="15" customHeight="1">
      <c r="B66" s="68" t="str">
        <f>'[1]Комплектующие'!$A$123</f>
        <v>QL (in) Q3,07 RGB SMD 320x160 800nit (Eco)</v>
      </c>
      <c r="C66" s="57" t="str">
        <f>'[1]Комплектующие'!$C$123</f>
        <v>Полноцветный, 1RGB</v>
      </c>
      <c r="D66" s="58" t="str">
        <f>'[1]Комплектующие'!$D$123</f>
        <v>SMD</v>
      </c>
      <c r="E66" s="65">
        <f>'[1]Комплектующие'!$H$123</f>
        <v>3.07</v>
      </c>
      <c r="F66" s="60" t="str">
        <f>'[1]Комплектующие'!$F$123&amp;" x "&amp;'[1]Комплектующие'!$G$123</f>
        <v>320 x 160</v>
      </c>
      <c r="G66" s="60" t="str">
        <f>'[1]Комплектующие'!$I$123&amp;" x "&amp;'[1]Комплектующие'!$J$123</f>
        <v>104 x 52</v>
      </c>
      <c r="H66" s="61">
        <f>'[1]Комплектующие'!$E$123</f>
        <v>800</v>
      </c>
      <c r="I66" s="62">
        <f>'[1]Комплектующие'!$M$123</f>
        <v>413</v>
      </c>
      <c r="J66" s="63">
        <f>'[1]Комплектующие'!$K$123</f>
        <v>75</v>
      </c>
      <c r="K66" s="46"/>
      <c r="L66" s="46"/>
      <c r="M66" s="62">
        <f>'[1]Комплектующие'!$S$123</f>
        <v>40</v>
      </c>
      <c r="N66" s="47"/>
      <c r="O66" s="64">
        <f>'[1]Комплектующие'!$AQ$123</f>
        <v>33.7</v>
      </c>
      <c r="P66" s="67"/>
      <c r="Q66" s="45"/>
      <c r="R66" s="89">
        <f t="shared" si="15"/>
        <v>73.12</v>
      </c>
      <c r="S66" s="67">
        <f t="shared" si="15"/>
        <v>0</v>
      </c>
      <c r="T66" s="45"/>
      <c r="U66" s="41"/>
      <c r="V66" s="66">
        <f t="shared" si="10"/>
        <v>0</v>
      </c>
      <c r="W66" s="66">
        <f t="shared" si="11"/>
        <v>0</v>
      </c>
      <c r="X66" s="66">
        <f t="shared" si="12"/>
        <v>0</v>
      </c>
      <c r="Y66" s="67">
        <f t="shared" si="13"/>
        <v>0</v>
      </c>
    </row>
    <row r="67" spans="2:25" ht="15" customHeight="1">
      <c r="B67" s="68" t="str">
        <f>'[1]Комплектующие'!$A$124</f>
        <v>QL (in) Q3,07 RGB SMD 320x160 800nit (Pro)</v>
      </c>
      <c r="C67" s="57" t="str">
        <f>'[1]Комплектующие'!$C$124</f>
        <v>Полноцветный, 1RGB</v>
      </c>
      <c r="D67" s="58" t="str">
        <f>'[1]Комплектующие'!$D$124</f>
        <v>SMD</v>
      </c>
      <c r="E67" s="65">
        <f>'[1]Комплектующие'!$H$124</f>
        <v>3.07</v>
      </c>
      <c r="F67" s="60" t="str">
        <f>'[1]Комплектующие'!$F$124&amp;" x "&amp;'[1]Комплектующие'!$G$124</f>
        <v>320 x 160</v>
      </c>
      <c r="G67" s="60" t="str">
        <f>'[1]Комплектующие'!$I$124&amp;" x "&amp;'[1]Комплектующие'!$J$124</f>
        <v>104 x 52</v>
      </c>
      <c r="H67" s="61">
        <f>'[1]Комплектующие'!$E$124</f>
        <v>800</v>
      </c>
      <c r="I67" s="62">
        <f>'[1]Комплектующие'!$M$124</f>
        <v>413</v>
      </c>
      <c r="J67" s="63">
        <f>'[1]Комплектующие'!$K$124</f>
        <v>75</v>
      </c>
      <c r="K67" s="46"/>
      <c r="L67" s="46"/>
      <c r="M67" s="62">
        <f>'[1]Комплектующие'!$S$124</f>
        <v>40</v>
      </c>
      <c r="N67" s="47"/>
      <c r="O67" s="64">
        <f>'[1]Комплектующие'!$AQ$124</f>
        <v>38.9</v>
      </c>
      <c r="P67" s="67"/>
      <c r="Q67" s="45"/>
      <c r="R67" s="89">
        <f t="shared" si="15"/>
        <v>84.4</v>
      </c>
      <c r="S67" s="67">
        <f t="shared" si="15"/>
        <v>0</v>
      </c>
      <c r="T67" s="45"/>
      <c r="U67" s="41"/>
      <c r="V67" s="66">
        <f t="shared" si="10"/>
        <v>0</v>
      </c>
      <c r="W67" s="66">
        <f t="shared" si="11"/>
        <v>0</v>
      </c>
      <c r="X67" s="66">
        <f t="shared" si="12"/>
        <v>0</v>
      </c>
      <c r="Y67" s="67">
        <f t="shared" si="13"/>
        <v>0</v>
      </c>
    </row>
    <row r="68" spans="2:25" ht="15" customHeight="1">
      <c r="B68" s="68" t="str">
        <f>'[1]Комплектующие'!$A$125</f>
        <v>QL (in) Q4 RGB SMD 256x128 800nit</v>
      </c>
      <c r="C68" s="57" t="str">
        <f>'[1]Комплектующие'!$C$125</f>
        <v>Полноцветный, 1RGB</v>
      </c>
      <c r="D68" s="58" t="str">
        <f>'[1]Комплектующие'!$D$125</f>
        <v>SMD</v>
      </c>
      <c r="E68" s="65">
        <f>'[1]Комплектующие'!$H$125</f>
        <v>4</v>
      </c>
      <c r="F68" s="60" t="str">
        <f>'[1]Комплектующие'!$F$125&amp;" x "&amp;'[1]Комплектующие'!$G$125</f>
        <v>256 x 128</v>
      </c>
      <c r="G68" s="60" t="str">
        <f>'[1]Комплектующие'!$I$125&amp;" x "&amp;'[1]Комплектующие'!$J$125</f>
        <v>64 x 32</v>
      </c>
      <c r="H68" s="61">
        <f>'[1]Комплектующие'!$E$125</f>
        <v>800</v>
      </c>
      <c r="I68" s="62">
        <f>'[1]Комплектующие'!$M$125</f>
        <v>0</v>
      </c>
      <c r="J68" s="63">
        <f>'[1]Комплектующие'!$K$125</f>
        <v>75</v>
      </c>
      <c r="K68" s="46"/>
      <c r="L68" s="46"/>
      <c r="M68" s="62">
        <f>'[1]Комплектующие'!$S$125</f>
        <v>80</v>
      </c>
      <c r="N68" s="47"/>
      <c r="O68" s="64">
        <f>'[1]Комплектующие'!$AQ$125</f>
        <v>15.6</v>
      </c>
      <c r="P68" s="67"/>
      <c r="Q68" s="45"/>
      <c r="R68" s="89">
        <f t="shared" si="15"/>
        <v>33.85</v>
      </c>
      <c r="S68" s="67">
        <f t="shared" si="15"/>
        <v>0</v>
      </c>
      <c r="T68" s="45"/>
      <c r="U68" s="41"/>
      <c r="V68" s="66">
        <f t="shared" si="10"/>
        <v>0</v>
      </c>
      <c r="W68" s="66">
        <f t="shared" si="11"/>
        <v>0</v>
      </c>
      <c r="X68" s="66">
        <f t="shared" si="12"/>
        <v>0</v>
      </c>
      <c r="Y68" s="67">
        <f t="shared" si="13"/>
        <v>0</v>
      </c>
    </row>
    <row r="69" spans="2:25" ht="15" customHeight="1" thickBot="1">
      <c r="B69" s="68" t="str">
        <f>'[1]Комплектующие'!$A$126</f>
        <v>QL (in) Q4 RGB SMD 320x160 800nit</v>
      </c>
      <c r="C69" s="57" t="str">
        <f>'[1]Комплектующие'!$C$126</f>
        <v>Полноцветный, 1RGB</v>
      </c>
      <c r="D69" s="58" t="str">
        <f>'[1]Комплектующие'!$D$126</f>
        <v>SMD</v>
      </c>
      <c r="E69" s="65">
        <f>'[1]Комплектующие'!$H$126</f>
        <v>4</v>
      </c>
      <c r="F69" s="60" t="str">
        <f>'[1]Комплектующие'!$F$126&amp;" x "&amp;'[1]Комплектующие'!$G$126</f>
        <v>320 x 160</v>
      </c>
      <c r="G69" s="60" t="str">
        <f>'[1]Комплектующие'!$I$126&amp;" x "&amp;'[1]Комплектующие'!$J$126</f>
        <v>80 x 40</v>
      </c>
      <c r="H69" s="61">
        <f>'[1]Комплектующие'!$E$126</f>
        <v>800</v>
      </c>
      <c r="I69" s="62">
        <f>'[1]Комплектующие'!$M$126</f>
        <v>465</v>
      </c>
      <c r="J69" s="63">
        <f>'[1]Комплектующие'!$K$126</f>
        <v>75</v>
      </c>
      <c r="K69" s="46"/>
      <c r="L69" s="46"/>
      <c r="M69" s="62">
        <f>'[1]Комплектующие'!$S$126</f>
        <v>40</v>
      </c>
      <c r="N69" s="47"/>
      <c r="O69" s="64">
        <f>'[1]Комплектующие'!$AQ$126</f>
        <v>20.1</v>
      </c>
      <c r="P69" s="67">
        <f>'[1]Комплектующие'!$AT$126</f>
        <v>21.1</v>
      </c>
      <c r="Q69" s="45"/>
      <c r="R69" s="89">
        <f>ROUNDUP($S$3*O69,2)</f>
        <v>43.61</v>
      </c>
      <c r="S69" s="67">
        <f>ROUNDUP($S$3*P69,2)</f>
        <v>45.78</v>
      </c>
      <c r="T69" s="45"/>
      <c r="U69" s="41"/>
      <c r="V69" s="66">
        <f t="shared" si="10"/>
        <v>0</v>
      </c>
      <c r="W69" s="66">
        <f t="shared" si="11"/>
        <v>0</v>
      </c>
      <c r="X69" s="66">
        <f t="shared" si="12"/>
        <v>0</v>
      </c>
      <c r="Y69" s="67">
        <f t="shared" si="13"/>
        <v>0</v>
      </c>
    </row>
    <row r="70" spans="2:25" ht="15" customHeight="1">
      <c r="B70" s="87" t="s">
        <v>60</v>
      </c>
      <c r="C70" s="48"/>
      <c r="D70" s="49"/>
      <c r="E70" s="50"/>
      <c r="F70" s="51"/>
      <c r="G70" s="51"/>
      <c r="H70" s="52"/>
      <c r="I70" s="53"/>
      <c r="J70" s="54"/>
      <c r="K70" s="55"/>
      <c r="L70" s="55"/>
      <c r="M70" s="53"/>
      <c r="N70" s="53"/>
      <c r="O70" s="36"/>
      <c r="P70" s="37"/>
      <c r="Q70" s="45"/>
      <c r="R70" s="88"/>
      <c r="S70" s="37"/>
      <c r="T70" s="45"/>
      <c r="U70" s="38"/>
      <c r="V70" s="39"/>
      <c r="W70" s="39"/>
      <c r="X70" s="39"/>
      <c r="Y70" s="37"/>
    </row>
    <row r="71" spans="2:25" ht="15" customHeight="1">
      <c r="B71" s="68" t="str">
        <f>'[1]Комплектующие'!$A$129</f>
        <v>GKGD (in) PM2 RGB SMD 320x160 800nit (Black SMD)</v>
      </c>
      <c r="C71" s="57" t="str">
        <f>'[1]Комплектующие'!$C$129</f>
        <v>Полноцветный, 1RGB</v>
      </c>
      <c r="D71" s="58" t="str">
        <f>'[1]Комплектующие'!$D$129</f>
        <v>SMD</v>
      </c>
      <c r="E71" s="65">
        <f>'[1]Комплектующие'!$H$129</f>
        <v>2</v>
      </c>
      <c r="F71" s="60" t="str">
        <f>'[1]Комплектующие'!$F$129&amp;" x "&amp;'[1]Комплектующие'!$G$129</f>
        <v>320 x 160</v>
      </c>
      <c r="G71" s="60" t="str">
        <f>'[1]Комплектующие'!$I$129&amp;" x "&amp;'[1]Комплектующие'!$J$129</f>
        <v>160 x 80</v>
      </c>
      <c r="H71" s="61">
        <f>'[1]Комплектующие'!$E$129</f>
        <v>800</v>
      </c>
      <c r="I71" s="62">
        <f>'[1]Комплектующие'!$M$129</f>
        <v>625</v>
      </c>
      <c r="J71" s="63" t="str">
        <f>'[1]Комплектующие'!$K$129</f>
        <v>75E</v>
      </c>
      <c r="K71" s="46"/>
      <c r="L71" s="46"/>
      <c r="M71" s="62">
        <f>'[1]Комплектующие'!$S$129</f>
        <v>40</v>
      </c>
      <c r="N71" s="47"/>
      <c r="O71" s="64">
        <f>'[1]Комплектующие'!$AQ$129</f>
        <v>67.19999999999999</v>
      </c>
      <c r="P71" s="67"/>
      <c r="Q71" s="45"/>
      <c r="R71" s="89">
        <f>ROUNDUP($S$3*O71,2)</f>
        <v>145.79999999999998</v>
      </c>
      <c r="S71" s="67">
        <f>ROUNDUP($S$3*P71,2)</f>
        <v>0</v>
      </c>
      <c r="T71" s="45"/>
      <c r="U71" s="41"/>
      <c r="V71" s="66">
        <f aca="true" t="shared" si="16" ref="V71:V76">IF(U71=0,0,ROUND(IF(M71=0,U71*S71,(U71-MOD(U71,M71))*R71+MOD(U71,M71)*S71)/1.2/U71,2))</f>
        <v>0</v>
      </c>
      <c r="W71" s="66">
        <f aca="true" t="shared" si="17" ref="W71:W76">ROUND(U71*V71,2)</f>
        <v>0</v>
      </c>
      <c r="X71" s="66">
        <f aca="true" t="shared" si="18" ref="X71:X76">ROUND(W71*0.2,2)</f>
        <v>0</v>
      </c>
      <c r="Y71" s="67">
        <f aca="true" t="shared" si="19" ref="Y71:Y76">W71+X71</f>
        <v>0</v>
      </c>
    </row>
    <row r="72" spans="2:25" ht="15" customHeight="1">
      <c r="B72" s="68" t="str">
        <f>'[1]Комплектующие'!$A$130</f>
        <v>GKGD (in) PM2,5 RGB SMD 320x160 1000nit (Black SMD)</v>
      </c>
      <c r="C72" s="57" t="str">
        <f>'[1]Комплектующие'!$C$130</f>
        <v>Полноцветный, 1RGB</v>
      </c>
      <c r="D72" s="58" t="str">
        <f>'[1]Комплектующие'!$D$130</f>
        <v>SMD</v>
      </c>
      <c r="E72" s="65">
        <f>'[1]Комплектующие'!$H$130</f>
        <v>2.5</v>
      </c>
      <c r="F72" s="60" t="str">
        <f>'[1]Комплектующие'!$F$130&amp;" x "&amp;'[1]Комплектующие'!$G$130</f>
        <v>320 x 160</v>
      </c>
      <c r="G72" s="60" t="str">
        <f>'[1]Комплектующие'!$I$130&amp;" x "&amp;'[1]Комплектующие'!$J$130</f>
        <v>128 x 64</v>
      </c>
      <c r="H72" s="61">
        <f>'[1]Комплектующие'!$E$130</f>
        <v>1000</v>
      </c>
      <c r="I72" s="62">
        <f>'[1]Комплектующие'!$M$130</f>
        <v>488</v>
      </c>
      <c r="J72" s="63" t="str">
        <f>'[1]Комплектующие'!$K$130</f>
        <v>75E</v>
      </c>
      <c r="K72" s="46"/>
      <c r="L72" s="46"/>
      <c r="M72" s="62">
        <f>'[1]Комплектующие'!$S$130</f>
        <v>40</v>
      </c>
      <c r="N72" s="47"/>
      <c r="O72" s="64">
        <f>'[1]Комплектующие'!$AQ$130</f>
        <v>42</v>
      </c>
      <c r="P72" s="67"/>
      <c r="Q72" s="45"/>
      <c r="R72" s="89">
        <f>ROUNDUP($S$3*O72,2)</f>
        <v>91.12</v>
      </c>
      <c r="S72" s="67">
        <f>ROUNDUP($S$3*P72,2)</f>
        <v>0</v>
      </c>
      <c r="T72" s="45"/>
      <c r="U72" s="41"/>
      <c r="V72" s="66">
        <f t="shared" si="16"/>
        <v>0</v>
      </c>
      <c r="W72" s="66">
        <f t="shared" si="17"/>
        <v>0</v>
      </c>
      <c r="X72" s="66">
        <f t="shared" si="18"/>
        <v>0</v>
      </c>
      <c r="Y72" s="67">
        <f t="shared" si="19"/>
        <v>0</v>
      </c>
    </row>
    <row r="73" spans="2:25" ht="15" customHeight="1">
      <c r="B73" s="68" t="str">
        <f>'[1]Комплектующие'!$A$131</f>
        <v>GKGD (in) PM3 RGB SMD 192x192 1000nit (Black SMD)</v>
      </c>
      <c r="C73" s="57" t="str">
        <f>'[1]Комплектующие'!$C$131</f>
        <v>Полноцветный, 1RGB</v>
      </c>
      <c r="D73" s="58" t="str">
        <f>'[1]Комплектующие'!$D$131</f>
        <v>SMD</v>
      </c>
      <c r="E73" s="65">
        <f>'[1]Комплектующие'!$H$131</f>
        <v>3</v>
      </c>
      <c r="F73" s="60" t="str">
        <f>'[1]Комплектующие'!$F$131&amp;" x "&amp;'[1]Комплектующие'!$G$131</f>
        <v>192 x 192</v>
      </c>
      <c r="G73" s="60" t="str">
        <f>'[1]Комплектующие'!$I$131&amp;" x "&amp;'[1]Комплектующие'!$J$131</f>
        <v>64 x 64</v>
      </c>
      <c r="H73" s="61">
        <f>'[1]Комплектующие'!$E$131</f>
        <v>1000</v>
      </c>
      <c r="I73" s="62">
        <f>'[1]Комплектующие'!$M$131</f>
        <v>420</v>
      </c>
      <c r="J73" s="63" t="str">
        <f>'[1]Комплектующие'!$K$131</f>
        <v>75E</v>
      </c>
      <c r="K73" s="46"/>
      <c r="L73" s="46"/>
      <c r="M73" s="62">
        <f>'[1]Комплектующие'!$S$131</f>
        <v>40</v>
      </c>
      <c r="N73" s="47"/>
      <c r="O73" s="64">
        <f>'[1]Комплектующие'!$AQ$131</f>
        <v>21.3</v>
      </c>
      <c r="P73" s="67"/>
      <c r="Q73" s="45"/>
      <c r="R73" s="89">
        <f>ROUNDUP($S$3*O73,2)</f>
        <v>46.22</v>
      </c>
      <c r="S73" s="67">
        <f>ROUNDUP($S$3*P73,2)</f>
        <v>0</v>
      </c>
      <c r="T73" s="45"/>
      <c r="U73" s="41"/>
      <c r="V73" s="66">
        <f t="shared" si="16"/>
        <v>0</v>
      </c>
      <c r="W73" s="66">
        <f t="shared" si="17"/>
        <v>0</v>
      </c>
      <c r="X73" s="66">
        <f t="shared" si="18"/>
        <v>0</v>
      </c>
      <c r="Y73" s="67">
        <f t="shared" si="19"/>
        <v>0</v>
      </c>
    </row>
    <row r="74" spans="2:25" ht="15" customHeight="1">
      <c r="B74" s="68" t="str">
        <f>'[1]Комплектующие'!$A$132</f>
        <v>GKGD (in) P3,33 RGB SMD 320x160 800nit</v>
      </c>
      <c r="C74" s="57" t="str">
        <f>'[1]Комплектующие'!$C$132</f>
        <v>Полноцветный, 1RGB</v>
      </c>
      <c r="D74" s="58" t="str">
        <f>'[1]Комплектующие'!$D$132</f>
        <v>SMD</v>
      </c>
      <c r="E74" s="65">
        <f>'[1]Комплектующие'!$H$132</f>
        <v>3.33</v>
      </c>
      <c r="F74" s="60" t="str">
        <f>'[1]Комплектующие'!$F$132&amp;" x "&amp;'[1]Комплектующие'!$G$132</f>
        <v>320 x 160</v>
      </c>
      <c r="G74" s="60" t="str">
        <f>'[1]Комплектующие'!$I$132&amp;" x "&amp;'[1]Комплектующие'!$J$132</f>
        <v>96 x 48</v>
      </c>
      <c r="H74" s="61">
        <f>'[1]Комплектующие'!$E$132</f>
        <v>800</v>
      </c>
      <c r="I74" s="62">
        <f>'[1]Комплектующие'!$M$132</f>
        <v>0</v>
      </c>
      <c r="J74" s="63" t="str">
        <f>'[1]Комплектующие'!$K$132</f>
        <v>75E</v>
      </c>
      <c r="K74" s="46"/>
      <c r="L74" s="46"/>
      <c r="M74" s="62">
        <f>'[1]Комплектующие'!$S$132</f>
        <v>40</v>
      </c>
      <c r="N74" s="47"/>
      <c r="O74" s="64">
        <f>'[1]Комплектующие'!$AQ$132</f>
        <v>29</v>
      </c>
      <c r="P74" s="67"/>
      <c r="Q74" s="45"/>
      <c r="R74" s="89">
        <f>ROUNDUP($S$3*O74,2)</f>
        <v>62.919999999999995</v>
      </c>
      <c r="S74" s="67">
        <f>ROUNDUP($S$3*P74,2)</f>
        <v>0</v>
      </c>
      <c r="T74" s="45"/>
      <c r="U74" s="41"/>
      <c r="V74" s="66">
        <f t="shared" si="16"/>
        <v>0</v>
      </c>
      <c r="W74" s="66">
        <f t="shared" si="17"/>
        <v>0</v>
      </c>
      <c r="X74" s="66">
        <f t="shared" si="18"/>
        <v>0</v>
      </c>
      <c r="Y74" s="67">
        <f t="shared" si="19"/>
        <v>0</v>
      </c>
    </row>
    <row r="75" spans="2:25" ht="15" customHeight="1">
      <c r="B75" s="68" t="str">
        <f>'[1]Комплектующие'!$A$133</f>
        <v>GKGD (in) PM4 RGB SMD 320x160 1000nit</v>
      </c>
      <c r="C75" s="57" t="str">
        <f>'[1]Комплектующие'!$C$133</f>
        <v>Полноцветный, 1RGB</v>
      </c>
      <c r="D75" s="58" t="str">
        <f>'[1]Комплектующие'!$D$133</f>
        <v>SMD</v>
      </c>
      <c r="E75" s="65">
        <f>'[1]Комплектующие'!$H$133</f>
        <v>4</v>
      </c>
      <c r="F75" s="60" t="str">
        <f>'[1]Комплектующие'!$F$133&amp;" x "&amp;'[1]Комплектующие'!$G$133</f>
        <v>320 x 160</v>
      </c>
      <c r="G75" s="60" t="str">
        <f>'[1]Комплектующие'!$I$133&amp;" x "&amp;'[1]Комплектующие'!$J$133</f>
        <v>80 x 40</v>
      </c>
      <c r="H75" s="61">
        <f>'[1]Комплектующие'!$E$133</f>
        <v>1000</v>
      </c>
      <c r="I75" s="62">
        <f>'[1]Комплектующие'!$M$133</f>
        <v>0</v>
      </c>
      <c r="J75" s="63" t="str">
        <f>'[1]Комплектующие'!$K$133</f>
        <v>75B</v>
      </c>
      <c r="K75" s="46"/>
      <c r="L75" s="46"/>
      <c r="M75" s="62">
        <f>'[1]Комплектующие'!$S$133</f>
        <v>40</v>
      </c>
      <c r="N75" s="47"/>
      <c r="O75" s="64">
        <f>'[1]Комплектующие'!$AQ$133</f>
        <v>21</v>
      </c>
      <c r="P75" s="67"/>
      <c r="Q75" s="45"/>
      <c r="R75" s="89">
        <f>ROUNDUP($S$3*O75,2)</f>
        <v>45.559999999999995</v>
      </c>
      <c r="S75" s="67">
        <f>ROUNDUP($S$3*P75,2)</f>
        <v>0</v>
      </c>
      <c r="T75" s="45"/>
      <c r="U75" s="41"/>
      <c r="V75" s="66">
        <f t="shared" si="16"/>
        <v>0</v>
      </c>
      <c r="W75" s="66">
        <f t="shared" si="17"/>
        <v>0</v>
      </c>
      <c r="X75" s="66">
        <f t="shared" si="18"/>
        <v>0</v>
      </c>
      <c r="Y75" s="67">
        <f t="shared" si="19"/>
        <v>0</v>
      </c>
    </row>
    <row r="76" spans="2:25" ht="15" customHeight="1">
      <c r="B76" s="68" t="str">
        <f>'[1]Комплектующие'!$A$134</f>
        <v>GKGD (in) P4 RGB SMD 256x256 800nit (Black SMD)</v>
      </c>
      <c r="C76" s="57" t="str">
        <f>'[1]Комплектующие'!$C$134</f>
        <v>Полноцветный, 1RGB</v>
      </c>
      <c r="D76" s="58" t="str">
        <f>'[1]Комплектующие'!$D$134</f>
        <v>SMD</v>
      </c>
      <c r="E76" s="65">
        <f>'[1]Комплектующие'!$H$134</f>
        <v>4</v>
      </c>
      <c r="F76" s="60" t="str">
        <f>'[1]Комплектующие'!$F$134&amp;" x "&amp;'[1]Комплектующие'!$G$134</f>
        <v>256 x 256</v>
      </c>
      <c r="G76" s="60" t="str">
        <f>'[1]Комплектующие'!$I$134&amp;" x "&amp;'[1]Комплектующие'!$J$134</f>
        <v>64 x 64</v>
      </c>
      <c r="H76" s="61">
        <f>'[1]Комплектующие'!$E$134</f>
        <v>800</v>
      </c>
      <c r="I76" s="62">
        <f>'[1]Комплектующие'!$M$134</f>
        <v>519</v>
      </c>
      <c r="J76" s="63" t="str">
        <f>'[1]Комплектующие'!$K$134</f>
        <v>75B</v>
      </c>
      <c r="K76" s="46"/>
      <c r="L76" s="46"/>
      <c r="M76" s="62">
        <f>'[1]Комплектующие'!$S$134</f>
        <v>40</v>
      </c>
      <c r="N76" s="47"/>
      <c r="O76" s="64">
        <f>'[1]Комплектующие'!$AQ$134</f>
        <v>15.4</v>
      </c>
      <c r="P76" s="67"/>
      <c r="Q76" s="45"/>
      <c r="R76" s="89">
        <f>ROUNDUP($S$3*O76,2)</f>
        <v>33.419999999999995</v>
      </c>
      <c r="S76" s="67">
        <f>ROUNDUP($S$3*P76,2)</f>
        <v>0</v>
      </c>
      <c r="T76" s="45"/>
      <c r="U76" s="41"/>
      <c r="V76" s="66">
        <f t="shared" si="16"/>
        <v>0</v>
      </c>
      <c r="W76" s="66">
        <f t="shared" si="17"/>
        <v>0</v>
      </c>
      <c r="X76" s="66">
        <f t="shared" si="18"/>
        <v>0</v>
      </c>
      <c r="Y76" s="67">
        <f t="shared" si="19"/>
        <v>0</v>
      </c>
    </row>
    <row r="77" spans="2:25" ht="15" customHeight="1" thickBot="1">
      <c r="B77" s="68" t="str">
        <f>'[1]Комплектующие'!$A$135</f>
        <v>GKGD (in) P5 RGB SMD 320x160 1000nit (Black SMD)</v>
      </c>
      <c r="C77" s="57" t="str">
        <f>'[1]Комплектующие'!$C$135</f>
        <v>Полноцветный, 1RGB</v>
      </c>
      <c r="D77" s="58" t="str">
        <f>'[1]Комплектующие'!$D$135</f>
        <v>SMD</v>
      </c>
      <c r="E77" s="65">
        <f>'[1]Комплектующие'!$H$135</f>
        <v>5</v>
      </c>
      <c r="F77" s="60" t="str">
        <f>'[1]Комплектующие'!$F$135&amp;" x "&amp;'[1]Комплектующие'!$G$135</f>
        <v>320 x 160</v>
      </c>
      <c r="G77" s="60" t="str">
        <f>'[1]Комплектующие'!$I$135&amp;" x "&amp;'[1]Комплектующие'!$J$135</f>
        <v>64 x 32</v>
      </c>
      <c r="H77" s="61">
        <f>'[1]Комплектующие'!$E$135</f>
        <v>1000</v>
      </c>
      <c r="I77" s="62">
        <f>'[1]Комплектующие'!$M$135</f>
        <v>700</v>
      </c>
      <c r="J77" s="63" t="str">
        <f>'[1]Комплектующие'!$K$135</f>
        <v>75B</v>
      </c>
      <c r="K77" s="46"/>
      <c r="L77" s="46"/>
      <c r="M77" s="62">
        <f>'[1]Комплектующие'!$S$135</f>
        <v>40</v>
      </c>
      <c r="N77" s="47"/>
      <c r="O77" s="64">
        <f>'[1]Комплектующие'!$AQ$135</f>
        <v>18.3</v>
      </c>
      <c r="P77" s="67"/>
      <c r="Q77" s="45"/>
      <c r="R77" s="89">
        <f>ROUNDUP($S$3*O77,2)</f>
        <v>39.71</v>
      </c>
      <c r="S77" s="67">
        <f>ROUNDUP($S$3*P77,2)</f>
        <v>0</v>
      </c>
      <c r="T77" s="45"/>
      <c r="U77" s="41"/>
      <c r="V77" s="66">
        <f>IF(U77=0,0,ROUND(IF(M77=0,U77*S77,(U77-MOD(U77,M77))*R77+MOD(U77,M77)*S77)/1.2/U77,2))</f>
        <v>0</v>
      </c>
      <c r="W77" s="66">
        <f>ROUND(U77*V77,2)</f>
        <v>0</v>
      </c>
      <c r="X77" s="66">
        <f>ROUND(W77*0.2,2)</f>
        <v>0</v>
      </c>
      <c r="Y77" s="67">
        <f>W77+X77</f>
        <v>0</v>
      </c>
    </row>
    <row r="78" spans="2:25" ht="15" customHeight="1">
      <c r="B78" s="87" t="s">
        <v>61</v>
      </c>
      <c r="C78" s="48"/>
      <c r="D78" s="49"/>
      <c r="E78" s="50"/>
      <c r="F78" s="51"/>
      <c r="G78" s="51"/>
      <c r="H78" s="52"/>
      <c r="I78" s="53"/>
      <c r="J78" s="54"/>
      <c r="K78" s="55"/>
      <c r="L78" s="55"/>
      <c r="M78" s="53"/>
      <c r="N78" s="53"/>
      <c r="O78" s="36"/>
      <c r="P78" s="37"/>
      <c r="Q78" s="45"/>
      <c r="R78" s="88"/>
      <c r="S78" s="37"/>
      <c r="T78" s="45"/>
      <c r="U78" s="38"/>
      <c r="V78" s="39"/>
      <c r="W78" s="39"/>
      <c r="X78" s="39"/>
      <c r="Y78" s="37"/>
    </row>
    <row r="79" spans="2:25" ht="15" customHeight="1">
      <c r="B79" s="68" t="str">
        <f>'[1]Комплектующие'!$A$144</f>
        <v>ES (in) P2 RGB SMD 256x128 800nit</v>
      </c>
      <c r="C79" s="57" t="str">
        <f>'[1]Комплектующие'!$C$144</f>
        <v>Полноцветный, 1RGB</v>
      </c>
      <c r="D79" s="58" t="str">
        <f>'[1]Комплектующие'!$D$144</f>
        <v>SMD</v>
      </c>
      <c r="E79" s="65">
        <f>'[1]Комплектующие'!$H$144</f>
        <v>2</v>
      </c>
      <c r="F79" s="60" t="str">
        <f>'[1]Комплектующие'!$F$144&amp;" x "&amp;'[1]Комплектующие'!$G$144</f>
        <v>256 x 128</v>
      </c>
      <c r="G79" s="60" t="str">
        <f>'[1]Комплектующие'!$I$144&amp;" x "&amp;'[1]Комплектующие'!$J$144</f>
        <v>128 x 64</v>
      </c>
      <c r="H79" s="61">
        <f>'[1]Комплектующие'!$E$144</f>
        <v>800</v>
      </c>
      <c r="I79" s="62">
        <f>'[1]Комплектующие'!$M$144</f>
        <v>0</v>
      </c>
      <c r="J79" s="63">
        <f>'[1]Комплектующие'!$K$144</f>
        <v>75</v>
      </c>
      <c r="K79" s="46"/>
      <c r="L79" s="46"/>
      <c r="M79" s="62">
        <f>'[1]Комплектующие'!$S$144</f>
        <v>0</v>
      </c>
      <c r="N79" s="47"/>
      <c r="O79" s="64">
        <f>'[1]Комплектующие'!$AQ$144</f>
        <v>46.2</v>
      </c>
      <c r="P79" s="67"/>
      <c r="Q79" s="45"/>
      <c r="R79" s="89">
        <f aca="true" t="shared" si="20" ref="R79:S85">ROUNDUP($S$3*O79,2)</f>
        <v>100.24000000000001</v>
      </c>
      <c r="S79" s="67">
        <f t="shared" si="20"/>
        <v>0</v>
      </c>
      <c r="T79" s="45"/>
      <c r="U79" s="41"/>
      <c r="V79" s="66">
        <f>IF(U79=0,0,ROUND(IF(M79=0,U79*S79,(U79-MOD(U79,M79))*R79+MOD(U79,M79)*S79)/1.2/U79,2))</f>
        <v>0</v>
      </c>
      <c r="W79" s="66">
        <f>ROUND(U79*V79,2)</f>
        <v>0</v>
      </c>
      <c r="X79" s="66">
        <f>ROUND(W79*0.2,2)</f>
        <v>0</v>
      </c>
      <c r="Y79" s="67">
        <f>W79+X79</f>
        <v>0</v>
      </c>
    </row>
    <row r="80" spans="2:25" ht="15" customHeight="1">
      <c r="B80" s="68" t="str">
        <f>'[1]Комплектующие'!$A$145</f>
        <v>ES (in) P2 RGB SMD 320x160 800nit</v>
      </c>
      <c r="C80" s="57" t="str">
        <f>'[1]Комплектующие'!$C$145</f>
        <v>Полноцветный, 1RGB</v>
      </c>
      <c r="D80" s="58" t="str">
        <f>'[1]Комплектующие'!$D$145</f>
        <v>SMD</v>
      </c>
      <c r="E80" s="65">
        <f>'[1]Комплектующие'!$H$145</f>
        <v>2</v>
      </c>
      <c r="F80" s="60" t="str">
        <f>'[1]Комплектующие'!$F$145&amp;" x "&amp;'[1]Комплектующие'!$G$145</f>
        <v>320 x 160</v>
      </c>
      <c r="G80" s="60" t="str">
        <f>'[1]Комплектующие'!$I$145&amp;" x "&amp;'[1]Комплектующие'!$J$145</f>
        <v>160 x 80</v>
      </c>
      <c r="H80" s="61">
        <f>'[1]Комплектующие'!$E$145</f>
        <v>800</v>
      </c>
      <c r="I80" s="62">
        <f>'[1]Комплектующие'!$M$145</f>
        <v>0</v>
      </c>
      <c r="J80" s="63">
        <f>'[1]Комплектующие'!$K$145</f>
        <v>75</v>
      </c>
      <c r="K80" s="46"/>
      <c r="L80" s="46"/>
      <c r="M80" s="62">
        <f>'[1]Комплектующие'!$S$145</f>
        <v>0</v>
      </c>
      <c r="N80" s="47"/>
      <c r="O80" s="64">
        <f>'[1]Комплектующие'!$AQ$145</f>
        <v>67.19999999999999</v>
      </c>
      <c r="P80" s="67"/>
      <c r="Q80" s="45"/>
      <c r="R80" s="89">
        <f t="shared" si="20"/>
        <v>145.79999999999998</v>
      </c>
      <c r="S80" s="67">
        <f t="shared" si="20"/>
        <v>0</v>
      </c>
      <c r="T80" s="45"/>
      <c r="U80" s="41"/>
      <c r="V80" s="66">
        <f aca="true" t="shared" si="21" ref="V80:V91">IF(U80=0,0,ROUND(IF(M80=0,U80*S80,(U80-MOD(U80,M80))*R80+MOD(U80,M80)*S80)/1.2/U80,2))</f>
        <v>0</v>
      </c>
      <c r="W80" s="66">
        <f aca="true" t="shared" si="22" ref="W80:W91">ROUND(U80*V80,2)</f>
        <v>0</v>
      </c>
      <c r="X80" s="66">
        <f aca="true" t="shared" si="23" ref="X80:X91">ROUND(W80*0.2,2)</f>
        <v>0</v>
      </c>
      <c r="Y80" s="67">
        <f aca="true" t="shared" si="24" ref="Y80:Y91">W80+X80</f>
        <v>0</v>
      </c>
    </row>
    <row r="81" spans="2:25" ht="15" customHeight="1">
      <c r="B81" s="68" t="str">
        <f>'[1]Комплектующие'!$A$146</f>
        <v>ES (in) P2,5 RGB SMD 320x160 800nit</v>
      </c>
      <c r="C81" s="57" t="str">
        <f>'[1]Комплектующие'!$C$146</f>
        <v>Полноцветный, 1RGB</v>
      </c>
      <c r="D81" s="58" t="str">
        <f>'[1]Комплектующие'!$D$146</f>
        <v>SMD</v>
      </c>
      <c r="E81" s="65">
        <f>'[1]Комплектующие'!$H$146</f>
        <v>2.5</v>
      </c>
      <c r="F81" s="60" t="str">
        <f>'[1]Комплектующие'!$F$146&amp;" x "&amp;'[1]Комплектующие'!$G$146</f>
        <v>320 x 160</v>
      </c>
      <c r="G81" s="60" t="str">
        <f>'[1]Комплектующие'!$I$146&amp;" x "&amp;'[1]Комплектующие'!$J$146</f>
        <v>128 x 64</v>
      </c>
      <c r="H81" s="61">
        <f>'[1]Комплектующие'!$E$146</f>
        <v>800</v>
      </c>
      <c r="I81" s="62">
        <f>'[1]Комплектующие'!$M$146</f>
        <v>0</v>
      </c>
      <c r="J81" s="63">
        <f>'[1]Комплектующие'!$K$146</f>
        <v>75</v>
      </c>
      <c r="K81" s="46"/>
      <c r="L81" s="46"/>
      <c r="M81" s="62">
        <f>'[1]Комплектующие'!$S$146</f>
        <v>0</v>
      </c>
      <c r="N81" s="47"/>
      <c r="O81" s="64">
        <f>'[1]Комплектующие'!$AQ$146</f>
        <v>43.5</v>
      </c>
      <c r="P81" s="67"/>
      <c r="Q81" s="45"/>
      <c r="R81" s="89">
        <f t="shared" si="20"/>
        <v>94.38000000000001</v>
      </c>
      <c r="S81" s="67">
        <f t="shared" si="20"/>
        <v>0</v>
      </c>
      <c r="T81" s="45"/>
      <c r="U81" s="41"/>
      <c r="V81" s="66">
        <f t="shared" si="21"/>
        <v>0</v>
      </c>
      <c r="W81" s="66">
        <f t="shared" si="22"/>
        <v>0</v>
      </c>
      <c r="X81" s="66">
        <f t="shared" si="23"/>
        <v>0</v>
      </c>
      <c r="Y81" s="67">
        <f t="shared" si="24"/>
        <v>0</v>
      </c>
    </row>
    <row r="82" spans="2:25" ht="15" customHeight="1">
      <c r="B82" s="68" t="str">
        <f>'[1]Комплектующие'!$A$147</f>
        <v>ES (in) P2,5 RGB SMD 160x160 800nit</v>
      </c>
      <c r="C82" s="57" t="str">
        <f>'[1]Комплектующие'!$C$147</f>
        <v>Полноцветный, 1RGB</v>
      </c>
      <c r="D82" s="58" t="str">
        <f>'[1]Комплектующие'!$D$147</f>
        <v>SMD</v>
      </c>
      <c r="E82" s="65">
        <f>'[1]Комплектующие'!$H$147</f>
        <v>2.5</v>
      </c>
      <c r="F82" s="60" t="str">
        <f>'[1]Комплектующие'!$F$147&amp;" x "&amp;'[1]Комплектующие'!$G$147</f>
        <v>160 x 160</v>
      </c>
      <c r="G82" s="60" t="str">
        <f>'[1]Комплектующие'!$I$147&amp;" x "&amp;'[1]Комплектующие'!$J$147</f>
        <v>64 x 64</v>
      </c>
      <c r="H82" s="61">
        <f>'[1]Комплектующие'!$E$147</f>
        <v>800</v>
      </c>
      <c r="I82" s="62">
        <f>'[1]Комплектующие'!$M$147</f>
        <v>0</v>
      </c>
      <c r="J82" s="63">
        <f>'[1]Комплектующие'!$K$147</f>
        <v>75</v>
      </c>
      <c r="K82" s="46"/>
      <c r="L82" s="46"/>
      <c r="M82" s="62">
        <f>'[1]Комплектующие'!$S$147</f>
        <v>0</v>
      </c>
      <c r="N82" s="47"/>
      <c r="O82" s="64">
        <f>'[1]Комплектующие'!$AQ$147</f>
        <v>23.900000000000002</v>
      </c>
      <c r="P82" s="67"/>
      <c r="Q82" s="45"/>
      <c r="R82" s="89">
        <f t="shared" si="20"/>
        <v>51.86</v>
      </c>
      <c r="S82" s="67">
        <f t="shared" si="20"/>
        <v>0</v>
      </c>
      <c r="T82" s="45"/>
      <c r="U82" s="41"/>
      <c r="V82" s="66">
        <f t="shared" si="21"/>
        <v>0</v>
      </c>
      <c r="W82" s="66">
        <f t="shared" si="22"/>
        <v>0</v>
      </c>
      <c r="X82" s="66">
        <f t="shared" si="23"/>
        <v>0</v>
      </c>
      <c r="Y82" s="67">
        <f t="shared" si="24"/>
        <v>0</v>
      </c>
    </row>
    <row r="83" spans="2:25" ht="15" customHeight="1">
      <c r="B83" s="68" t="str">
        <f>'[1]Комплектующие'!$A$148</f>
        <v>ES (in) P2,5 RGB SMD 320x160 800nit</v>
      </c>
      <c r="C83" s="57" t="str">
        <f>'[1]Комплектующие'!$C$148</f>
        <v>Полноцветный, 1RGB</v>
      </c>
      <c r="D83" s="58" t="str">
        <f>'[1]Комплектующие'!$D$148</f>
        <v>SMD</v>
      </c>
      <c r="E83" s="65">
        <f>'[1]Комплектующие'!$H$148</f>
        <v>2.5</v>
      </c>
      <c r="F83" s="60" t="str">
        <f>'[1]Комплектующие'!$F$148&amp;" x "&amp;'[1]Комплектующие'!$G$148</f>
        <v>320 x 160</v>
      </c>
      <c r="G83" s="60" t="str">
        <f>'[1]Комплектующие'!$I$148&amp;" x "&amp;'[1]Комплектующие'!$J$148</f>
        <v>128 x 64</v>
      </c>
      <c r="H83" s="61">
        <f>'[1]Комплектующие'!$E$148</f>
        <v>800</v>
      </c>
      <c r="I83" s="62">
        <f>'[1]Комплектующие'!$M$148</f>
        <v>0</v>
      </c>
      <c r="J83" s="63">
        <f>'[1]Комплектующие'!$K$148</f>
        <v>75</v>
      </c>
      <c r="K83" s="46"/>
      <c r="L83" s="46"/>
      <c r="M83" s="62">
        <f>'[1]Комплектующие'!$S$148</f>
        <v>0</v>
      </c>
      <c r="N83" s="47"/>
      <c r="O83" s="64">
        <f>'[1]Комплектующие'!$AQ$148</f>
        <v>49.1</v>
      </c>
      <c r="P83" s="67"/>
      <c r="Q83" s="45"/>
      <c r="R83" s="89">
        <f t="shared" si="20"/>
        <v>106.53</v>
      </c>
      <c r="S83" s="67">
        <f t="shared" si="20"/>
        <v>0</v>
      </c>
      <c r="T83" s="45"/>
      <c r="U83" s="41"/>
      <c r="V83" s="66">
        <f t="shared" si="21"/>
        <v>0</v>
      </c>
      <c r="W83" s="66">
        <f t="shared" si="22"/>
        <v>0</v>
      </c>
      <c r="X83" s="66">
        <f t="shared" si="23"/>
        <v>0</v>
      </c>
      <c r="Y83" s="67">
        <f t="shared" si="24"/>
        <v>0</v>
      </c>
    </row>
    <row r="84" spans="2:25" ht="15" customHeight="1">
      <c r="B84" s="68" t="str">
        <f>'[1]Комплектующие'!$A$149</f>
        <v>ES (in) P3 RGB SMD 192x192 1000nit</v>
      </c>
      <c r="C84" s="57" t="str">
        <f>'[1]Комплектующие'!$C$149</f>
        <v>Полноцветный, 1RGB</v>
      </c>
      <c r="D84" s="58" t="str">
        <f>'[1]Комплектующие'!$D$149</f>
        <v>SMD</v>
      </c>
      <c r="E84" s="65">
        <f>'[1]Комплектующие'!$H$149</f>
        <v>3</v>
      </c>
      <c r="F84" s="60" t="str">
        <f>'[1]Комплектующие'!$F$149&amp;" x "&amp;'[1]Комплектующие'!$G$149</f>
        <v>192 x 192</v>
      </c>
      <c r="G84" s="60" t="str">
        <f>'[1]Комплектующие'!$I$149&amp;" x "&amp;'[1]Комплектующие'!$J$149</f>
        <v>64 x 64</v>
      </c>
      <c r="H84" s="61">
        <f>'[1]Комплектующие'!$E$149</f>
        <v>1000</v>
      </c>
      <c r="I84" s="62">
        <f>'[1]Комплектующие'!$M$149</f>
        <v>0</v>
      </c>
      <c r="J84" s="63">
        <f>'[1]Комплектующие'!$K$149</f>
        <v>75</v>
      </c>
      <c r="K84" s="46"/>
      <c r="L84" s="46"/>
      <c r="M84" s="62">
        <f>'[1]Комплектующие'!$S$149</f>
        <v>0</v>
      </c>
      <c r="N84" s="47"/>
      <c r="O84" s="64">
        <f>'[1]Комплектующие'!$AQ$149</f>
        <v>23.900000000000002</v>
      </c>
      <c r="P84" s="67"/>
      <c r="Q84" s="45"/>
      <c r="R84" s="89">
        <f t="shared" si="20"/>
        <v>51.86</v>
      </c>
      <c r="S84" s="67">
        <f t="shared" si="20"/>
        <v>0</v>
      </c>
      <c r="T84" s="45"/>
      <c r="U84" s="41"/>
      <c r="V84" s="66">
        <f t="shared" si="21"/>
        <v>0</v>
      </c>
      <c r="W84" s="66">
        <f t="shared" si="22"/>
        <v>0</v>
      </c>
      <c r="X84" s="66">
        <f t="shared" si="23"/>
        <v>0</v>
      </c>
      <c r="Y84" s="67">
        <f t="shared" si="24"/>
        <v>0</v>
      </c>
    </row>
    <row r="85" spans="2:25" ht="15" customHeight="1">
      <c r="B85" s="68" t="str">
        <f>'[1]Комплектующие'!$A$150</f>
        <v>ES (in) P3 RGB SMD 192x192 1200nit</v>
      </c>
      <c r="C85" s="57" t="str">
        <f>'[1]Комплектующие'!$C$150</f>
        <v>Полноцветный, 1RGB</v>
      </c>
      <c r="D85" s="58" t="str">
        <f>'[1]Комплектующие'!$D$150</f>
        <v>SMD</v>
      </c>
      <c r="E85" s="65">
        <f>'[1]Комплектующие'!$H$150</f>
        <v>3</v>
      </c>
      <c r="F85" s="60" t="str">
        <f>'[1]Комплектующие'!$F$150&amp;" x "&amp;'[1]Комплектующие'!$G$150</f>
        <v>192 x 192</v>
      </c>
      <c r="G85" s="60" t="str">
        <f>'[1]Комплектующие'!$I$150&amp;" x "&amp;'[1]Комплектующие'!$J$150</f>
        <v>64 x 64</v>
      </c>
      <c r="H85" s="61">
        <f>'[1]Комплектующие'!$E$150</f>
        <v>1200</v>
      </c>
      <c r="I85" s="62">
        <f>'[1]Комплектующие'!$M$150</f>
        <v>0</v>
      </c>
      <c r="J85" s="63">
        <f>'[1]Комплектующие'!$K$150</f>
        <v>75</v>
      </c>
      <c r="K85" s="46"/>
      <c r="L85" s="46"/>
      <c r="M85" s="62">
        <f>'[1]Комплектующие'!$S$150</f>
        <v>0</v>
      </c>
      <c r="N85" s="47"/>
      <c r="O85" s="64">
        <f>'[1]Комплектующие'!$AQ$150</f>
        <v>29.400000000000002</v>
      </c>
      <c r="P85" s="67"/>
      <c r="Q85" s="45"/>
      <c r="R85" s="89">
        <f t="shared" si="20"/>
        <v>63.79</v>
      </c>
      <c r="S85" s="67">
        <f t="shared" si="20"/>
        <v>0</v>
      </c>
      <c r="T85" s="45"/>
      <c r="U85" s="41"/>
      <c r="V85" s="66">
        <f t="shared" si="21"/>
        <v>0</v>
      </c>
      <c r="W85" s="66">
        <f t="shared" si="22"/>
        <v>0</v>
      </c>
      <c r="X85" s="66">
        <f t="shared" si="23"/>
        <v>0</v>
      </c>
      <c r="Y85" s="67">
        <f t="shared" si="24"/>
        <v>0</v>
      </c>
    </row>
    <row r="86" spans="2:25" ht="15" customHeight="1">
      <c r="B86" s="68" t="str">
        <f>'[1]Комплектующие'!$A$151</f>
        <v>ES (in) P3,91 RGB SMD 250x250 1200nit</v>
      </c>
      <c r="C86" s="57" t="str">
        <f>'[1]Комплектующие'!$C$151</f>
        <v>Полноцветный, 1RGB</v>
      </c>
      <c r="D86" s="58" t="str">
        <f>'[1]Комплектующие'!$D$151</f>
        <v>SMD</v>
      </c>
      <c r="E86" s="65">
        <f>'[1]Комплектующие'!$H$151</f>
        <v>3.91</v>
      </c>
      <c r="F86" s="60" t="str">
        <f>'[1]Комплектующие'!$F$151&amp;" x "&amp;'[1]Комплектующие'!$G$151</f>
        <v>250 x 250</v>
      </c>
      <c r="G86" s="60" t="str">
        <f>'[1]Комплектующие'!$I$151&amp;" x "&amp;'[1]Комплектующие'!$J$151</f>
        <v>64 x 64</v>
      </c>
      <c r="H86" s="61">
        <f>'[1]Комплектующие'!$E$151</f>
        <v>1200</v>
      </c>
      <c r="I86" s="62">
        <f>'[1]Комплектующие'!$M$151</f>
        <v>0</v>
      </c>
      <c r="J86" s="63">
        <f>'[1]Комплектующие'!$K$151</f>
        <v>75</v>
      </c>
      <c r="K86" s="46"/>
      <c r="L86" s="46"/>
      <c r="M86" s="62">
        <f>'[1]Комплектующие'!$S$151</f>
        <v>0</v>
      </c>
      <c r="N86" s="47"/>
      <c r="O86" s="64">
        <f>'[1]Комплектующие'!$AQ$151</f>
        <v>40.6</v>
      </c>
      <c r="P86" s="67"/>
      <c r="Q86" s="45"/>
      <c r="R86" s="89">
        <f>ROUNDUP($S$3*O86,2)</f>
        <v>88.09</v>
      </c>
      <c r="S86" s="67">
        <f>ROUNDUP($S$3*P86,2)</f>
        <v>0</v>
      </c>
      <c r="T86" s="45"/>
      <c r="U86" s="41"/>
      <c r="V86" s="66">
        <f t="shared" si="21"/>
        <v>0</v>
      </c>
      <c r="W86" s="66">
        <f t="shared" si="22"/>
        <v>0</v>
      </c>
      <c r="X86" s="66">
        <f t="shared" si="23"/>
        <v>0</v>
      </c>
      <c r="Y86" s="67">
        <f t="shared" si="24"/>
        <v>0</v>
      </c>
    </row>
    <row r="87" spans="2:25" ht="15" customHeight="1">
      <c r="B87" s="68" t="str">
        <f>'[1]Комплектующие'!$A$152</f>
        <v>ES (in) P4 RGB SMD 256x128 1200nit</v>
      </c>
      <c r="C87" s="57" t="str">
        <f>'[1]Комплектующие'!$C$152</f>
        <v>Полноцветный, 1RGB</v>
      </c>
      <c r="D87" s="58" t="str">
        <f>'[1]Комплектующие'!$D$152</f>
        <v>SMD</v>
      </c>
      <c r="E87" s="65">
        <f>'[1]Комплектующие'!$H$152</f>
        <v>4</v>
      </c>
      <c r="F87" s="60" t="str">
        <f>'[1]Комплектующие'!$F$152&amp;" x "&amp;'[1]Комплектующие'!$G$152</f>
        <v>256 x 128</v>
      </c>
      <c r="G87" s="60" t="str">
        <f>'[1]Комплектующие'!$I$152&amp;" x "&amp;'[1]Комплектующие'!$J$152</f>
        <v>64 x 32</v>
      </c>
      <c r="H87" s="61">
        <f>'[1]Комплектующие'!$E$152</f>
        <v>1200</v>
      </c>
      <c r="I87" s="62">
        <f>'[1]Комплектующие'!$M$152</f>
        <v>0</v>
      </c>
      <c r="J87" s="63">
        <f>'[1]Комплектующие'!$K$152</f>
        <v>75</v>
      </c>
      <c r="K87" s="46"/>
      <c r="L87" s="46"/>
      <c r="M87" s="62">
        <f>'[1]Комплектующие'!$S$152</f>
        <v>0</v>
      </c>
      <c r="N87" s="47"/>
      <c r="O87" s="64">
        <f>'[1]Комплектующие'!$AQ$152</f>
        <v>15.4</v>
      </c>
      <c r="P87" s="67"/>
      <c r="Q87" s="45"/>
      <c r="R87" s="89">
        <f>ROUNDUP($S$3*O87,2)</f>
        <v>33.419999999999995</v>
      </c>
      <c r="S87" s="67">
        <f>ROUNDUP($S$3*P87,2)</f>
        <v>0</v>
      </c>
      <c r="T87" s="45"/>
      <c r="U87" s="41"/>
      <c r="V87" s="66">
        <f t="shared" si="21"/>
        <v>0</v>
      </c>
      <c r="W87" s="66">
        <f t="shared" si="22"/>
        <v>0</v>
      </c>
      <c r="X87" s="66">
        <f t="shared" si="23"/>
        <v>0</v>
      </c>
      <c r="Y87" s="67">
        <f t="shared" si="24"/>
        <v>0</v>
      </c>
    </row>
    <row r="88" spans="2:25" ht="15" customHeight="1">
      <c r="B88" s="68" t="str">
        <f>'[1]Комплектующие'!$A$153</f>
        <v>ES (in) P4 RGB SMD 320x160 1200nit</v>
      </c>
      <c r="C88" s="57" t="str">
        <f>'[1]Комплектующие'!$C$153</f>
        <v>Полноцветный, 1RGB</v>
      </c>
      <c r="D88" s="58" t="str">
        <f>'[1]Комплектующие'!$D$153</f>
        <v>SMD</v>
      </c>
      <c r="E88" s="65">
        <f>'[1]Комплектующие'!$H$153</f>
        <v>4</v>
      </c>
      <c r="F88" s="60" t="str">
        <f>'[1]Комплектующие'!$F$153&amp;" x "&amp;'[1]Комплектующие'!$G$153</f>
        <v>320 x 160</v>
      </c>
      <c r="G88" s="60" t="str">
        <f>'[1]Комплектующие'!$I$153&amp;" x "&amp;'[1]Комплектующие'!$J$153</f>
        <v>80 x 40</v>
      </c>
      <c r="H88" s="61">
        <f>'[1]Комплектующие'!$E$153</f>
        <v>1200</v>
      </c>
      <c r="I88" s="62">
        <f>'[1]Комплектующие'!$M$153</f>
        <v>0</v>
      </c>
      <c r="J88" s="63">
        <f>'[1]Комплектующие'!$K$153</f>
        <v>75</v>
      </c>
      <c r="K88" s="46"/>
      <c r="L88" s="46"/>
      <c r="M88" s="62">
        <f>'[1]Комплектующие'!$S$153</f>
        <v>0</v>
      </c>
      <c r="N88" s="47"/>
      <c r="O88" s="64">
        <f>'[1]Комплектующие'!$AQ$153</f>
        <v>21</v>
      </c>
      <c r="P88" s="67"/>
      <c r="Q88" s="45"/>
      <c r="R88" s="89">
        <f>ROUNDUP($S$3*O88,2)</f>
        <v>45.559999999999995</v>
      </c>
      <c r="S88" s="67">
        <f>ROUNDUP($S$3*P88,2)</f>
        <v>0</v>
      </c>
      <c r="T88" s="45"/>
      <c r="U88" s="41"/>
      <c r="V88" s="66">
        <f t="shared" si="21"/>
        <v>0</v>
      </c>
      <c r="W88" s="66">
        <f t="shared" si="22"/>
        <v>0</v>
      </c>
      <c r="X88" s="66">
        <f t="shared" si="23"/>
        <v>0</v>
      </c>
      <c r="Y88" s="67">
        <f t="shared" si="24"/>
        <v>0</v>
      </c>
    </row>
    <row r="89" spans="2:25" ht="15" customHeight="1">
      <c r="B89" s="68" t="str">
        <f>'[1]Комплектующие'!$A$154</f>
        <v>ES (in) P5 RGB SMD 320x160 1800nit</v>
      </c>
      <c r="C89" s="57" t="str">
        <f>'[1]Комплектующие'!$C$154</f>
        <v>Полноцветный, 1RGB</v>
      </c>
      <c r="D89" s="58" t="str">
        <f>'[1]Комплектующие'!$D$154</f>
        <v>SMD</v>
      </c>
      <c r="E89" s="65">
        <f>'[1]Комплектующие'!$H$154</f>
        <v>5</v>
      </c>
      <c r="F89" s="60" t="str">
        <f>'[1]Комплектующие'!$F$154&amp;" x "&amp;'[1]Комплектующие'!$G$154</f>
        <v>320 x 160</v>
      </c>
      <c r="G89" s="60" t="str">
        <f>'[1]Комплектующие'!$I$154&amp;" x "&amp;'[1]Комплектующие'!$J$154</f>
        <v>64 x 32</v>
      </c>
      <c r="H89" s="61">
        <f>'[1]Комплектующие'!$E$154</f>
        <v>1800</v>
      </c>
      <c r="I89" s="62">
        <f>'[1]Комплектующие'!$M$154</f>
        <v>0</v>
      </c>
      <c r="J89" s="63">
        <f>'[1]Комплектующие'!$K$154</f>
        <v>75</v>
      </c>
      <c r="K89" s="46"/>
      <c r="L89" s="46"/>
      <c r="M89" s="62">
        <f>'[1]Комплектующие'!$S$154</f>
        <v>0</v>
      </c>
      <c r="N89" s="47"/>
      <c r="O89" s="64">
        <f>'[1]Комплектующие'!$AQ$154</f>
        <v>19</v>
      </c>
      <c r="P89" s="67"/>
      <c r="Q89" s="45"/>
      <c r="R89" s="89">
        <f>ROUNDUP($S$3*O89,2)</f>
        <v>41.23</v>
      </c>
      <c r="S89" s="67">
        <f>ROUNDUP($S$3*P89,2)</f>
        <v>0</v>
      </c>
      <c r="T89" s="45"/>
      <c r="U89" s="41"/>
      <c r="V89" s="66">
        <f t="shared" si="21"/>
        <v>0</v>
      </c>
      <c r="W89" s="66">
        <f t="shared" si="22"/>
        <v>0</v>
      </c>
      <c r="X89" s="66">
        <f t="shared" si="23"/>
        <v>0</v>
      </c>
      <c r="Y89" s="67">
        <f t="shared" si="24"/>
        <v>0</v>
      </c>
    </row>
    <row r="90" spans="2:25" ht="15" customHeight="1">
      <c r="B90" s="68" t="str">
        <f>'[1]Комплектующие'!$A$155</f>
        <v>ES (in) P6 RGB SMD 192x192 1500nit</v>
      </c>
      <c r="C90" s="57" t="str">
        <f>'[1]Комплектующие'!$C$155</f>
        <v>Полноцветный, 1RGB</v>
      </c>
      <c r="D90" s="58" t="str">
        <f>'[1]Комплектующие'!$D$155</f>
        <v>SMD</v>
      </c>
      <c r="E90" s="65">
        <f>'[1]Комплектующие'!$H$155</f>
        <v>6</v>
      </c>
      <c r="F90" s="60" t="str">
        <f>'[1]Комплектующие'!$F$155&amp;" x "&amp;'[1]Комплектующие'!$G$155</f>
        <v>192 x 192</v>
      </c>
      <c r="G90" s="60" t="str">
        <f>'[1]Комплектующие'!$I$155&amp;" x "&amp;'[1]Комплектующие'!$J$155</f>
        <v>32 x 32</v>
      </c>
      <c r="H90" s="61">
        <f>'[1]Комплектующие'!$E$155</f>
        <v>1500</v>
      </c>
      <c r="I90" s="62">
        <f>'[1]Комплектующие'!$M$155</f>
        <v>0</v>
      </c>
      <c r="J90" s="63">
        <f>'[1]Комплектующие'!$K$155</f>
        <v>75</v>
      </c>
      <c r="K90" s="46"/>
      <c r="L90" s="46"/>
      <c r="M90" s="62">
        <f>'[1]Комплектующие'!$S$155</f>
        <v>0</v>
      </c>
      <c r="N90" s="47"/>
      <c r="O90" s="64">
        <f>'[1]Комплектующие'!$AQ$155</f>
        <v>16.900000000000002</v>
      </c>
      <c r="P90" s="67"/>
      <c r="Q90" s="45"/>
      <c r="R90" s="89">
        <f>ROUNDUP($S$3*O90,2)</f>
        <v>36.669999999999995</v>
      </c>
      <c r="S90" s="67">
        <f>ROUNDUP($S$3*P90,2)</f>
        <v>0</v>
      </c>
      <c r="T90" s="45"/>
      <c r="U90" s="41"/>
      <c r="V90" s="66">
        <f t="shared" si="21"/>
        <v>0</v>
      </c>
      <c r="W90" s="66">
        <f t="shared" si="22"/>
        <v>0</v>
      </c>
      <c r="X90" s="66">
        <f t="shared" si="23"/>
        <v>0</v>
      </c>
      <c r="Y90" s="67">
        <f t="shared" si="24"/>
        <v>0</v>
      </c>
    </row>
    <row r="91" spans="2:25" ht="15" customHeight="1" thickBot="1">
      <c r="B91" s="68" t="str">
        <f>'[1]Комплектующие'!$A$156</f>
        <v>ES (in) P7,62 RGB SMD 244x244 1500nit</v>
      </c>
      <c r="C91" s="57" t="str">
        <f>'[1]Комплектующие'!$C$156</f>
        <v>Полноцветный, 1RGB</v>
      </c>
      <c r="D91" s="58" t="str">
        <f>'[1]Комплектующие'!$D$156</f>
        <v>SMD</v>
      </c>
      <c r="E91" s="65">
        <f>'[1]Комплектующие'!$H$156</f>
        <v>7.62</v>
      </c>
      <c r="F91" s="60" t="str">
        <f>'[1]Комплектующие'!$F$156&amp;" x "&amp;'[1]Комплектующие'!$G$156</f>
        <v>244 x 244</v>
      </c>
      <c r="G91" s="60" t="str">
        <f>'[1]Комплектующие'!$I$156&amp;" x "&amp;'[1]Комплектующие'!$J$156</f>
        <v>32 x 32</v>
      </c>
      <c r="H91" s="61">
        <f>'[1]Комплектующие'!$E$156</f>
        <v>1500</v>
      </c>
      <c r="I91" s="62">
        <f>'[1]Комплектующие'!$M$156</f>
        <v>0</v>
      </c>
      <c r="J91" s="63">
        <f>'[1]Комплектующие'!$K$156</f>
        <v>75</v>
      </c>
      <c r="K91" s="46"/>
      <c r="L91" s="46"/>
      <c r="M91" s="62">
        <f>'[1]Комплектующие'!$S$156</f>
        <v>0</v>
      </c>
      <c r="N91" s="47"/>
      <c r="O91" s="64">
        <f>'[1]Комплектующие'!$AQ$156</f>
        <v>19.700000000000003</v>
      </c>
      <c r="P91" s="67"/>
      <c r="Q91" s="45"/>
      <c r="R91" s="89">
        <f>ROUNDUP($S$3*O91,2)</f>
        <v>42.739999999999995</v>
      </c>
      <c r="S91" s="67">
        <f>ROUNDUP($S$3*P91,2)</f>
        <v>0</v>
      </c>
      <c r="T91" s="45"/>
      <c r="U91" s="41"/>
      <c r="V91" s="66">
        <f t="shared" si="21"/>
        <v>0</v>
      </c>
      <c r="W91" s="66">
        <f t="shared" si="22"/>
        <v>0</v>
      </c>
      <c r="X91" s="66">
        <f t="shared" si="23"/>
        <v>0</v>
      </c>
      <c r="Y91" s="67">
        <f t="shared" si="24"/>
        <v>0</v>
      </c>
    </row>
    <row r="92" spans="2:25" ht="4.5" customHeight="1" thickBot="1" thickTop="1">
      <c r="B92" s="90"/>
      <c r="C92" s="42"/>
      <c r="D92" s="43"/>
      <c r="E92" s="44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0"/>
      <c r="R92" s="42"/>
      <c r="S92" s="42"/>
      <c r="T92" s="40"/>
      <c r="U92" s="42"/>
      <c r="V92" s="42"/>
      <c r="W92" s="42"/>
      <c r="X92" s="42"/>
      <c r="Y92" s="42"/>
    </row>
    <row r="93" spans="2:25" ht="15.75" thickTop="1">
      <c r="B93" s="21" t="s">
        <v>32</v>
      </c>
      <c r="C93" s="22"/>
      <c r="D93" s="22"/>
      <c r="E93" s="22"/>
      <c r="F93" s="22"/>
      <c r="G93" s="22"/>
      <c r="H93" s="22"/>
      <c r="I93" s="22"/>
      <c r="J93" s="22"/>
      <c r="K93" s="23"/>
      <c r="L93" s="23"/>
      <c r="M93" s="22"/>
      <c r="N93" s="22"/>
      <c r="O93" s="23"/>
      <c r="P93" s="25"/>
      <c r="R93" s="24"/>
      <c r="S93" s="25"/>
      <c r="U93" s="24"/>
      <c r="V93" s="23"/>
      <c r="W93" s="23"/>
      <c r="X93" s="23"/>
      <c r="Y93" s="25"/>
    </row>
    <row r="94" spans="2:25" ht="30" customHeight="1" thickBot="1">
      <c r="B94" s="84" t="s">
        <v>8</v>
      </c>
      <c r="C94" s="69" t="s">
        <v>33</v>
      </c>
      <c r="D94" s="69" t="s">
        <v>34</v>
      </c>
      <c r="E94" s="69" t="s">
        <v>35</v>
      </c>
      <c r="F94" s="69" t="s">
        <v>42</v>
      </c>
      <c r="G94" s="69" t="s">
        <v>36</v>
      </c>
      <c r="H94" s="69" t="s">
        <v>37</v>
      </c>
      <c r="I94" s="69" t="s">
        <v>38</v>
      </c>
      <c r="J94" s="69" t="s">
        <v>39</v>
      </c>
      <c r="K94" s="69" t="s">
        <v>64</v>
      </c>
      <c r="L94" s="69"/>
      <c r="M94" s="69"/>
      <c r="N94" s="27"/>
      <c r="O94" s="85"/>
      <c r="P94" s="86" t="s">
        <v>19</v>
      </c>
      <c r="R94" s="84"/>
      <c r="S94" s="86" t="str">
        <f>P94</f>
        <v>Поштучно</v>
      </c>
      <c r="U94" s="84" t="s">
        <v>20</v>
      </c>
      <c r="V94" s="69" t="s">
        <v>21</v>
      </c>
      <c r="W94" s="69" t="s">
        <v>22</v>
      </c>
      <c r="X94" s="69" t="s">
        <v>23</v>
      </c>
      <c r="Y94" s="86" t="s">
        <v>24</v>
      </c>
    </row>
    <row r="95" spans="2:25" ht="15" customHeight="1">
      <c r="B95" s="87" t="s">
        <v>40</v>
      </c>
      <c r="C95" s="48"/>
      <c r="D95" s="49"/>
      <c r="E95" s="50"/>
      <c r="F95" s="51"/>
      <c r="G95" s="51"/>
      <c r="H95" s="53"/>
      <c r="I95" s="54"/>
      <c r="J95" s="55"/>
      <c r="K95" s="55"/>
      <c r="L95" s="55"/>
      <c r="M95" s="53"/>
      <c r="N95" s="53"/>
      <c r="O95" s="36"/>
      <c r="P95" s="37"/>
      <c r="Q95" s="45"/>
      <c r="R95" s="88"/>
      <c r="S95" s="37"/>
      <c r="T95" s="45"/>
      <c r="U95" s="38"/>
      <c r="V95" s="39"/>
      <c r="W95" s="39"/>
      <c r="X95" s="39"/>
      <c r="Y95" s="37"/>
    </row>
    <row r="96" spans="2:25" ht="15">
      <c r="B96" s="68" t="str">
        <f>'[1]Комплектующие'!$A$191</f>
        <v>HD-U6A</v>
      </c>
      <c r="C96" s="75" t="str">
        <f>'[1]Комплектующие'!$C$191:$E$191</f>
        <v>(1) 320*32</v>
      </c>
      <c r="D96" s="65" t="str">
        <f>'[1]Комплектующие'!$H$191</f>
        <v>2 Мб</v>
      </c>
      <c r="E96" s="65">
        <f>'[1]Комплектующие'!$P$191</f>
        <v>0</v>
      </c>
      <c r="F96" s="95" t="str">
        <f>'[1]Комплектующие'!$I$191</f>
        <v>12 (x2)</v>
      </c>
      <c r="G96" s="60" t="str">
        <f>'[1]Комплектующие'!$K$191</f>
        <v>+</v>
      </c>
      <c r="H96" s="63">
        <f>'[1]Комплектующие'!$L$191</f>
        <v>0</v>
      </c>
      <c r="I96" s="63">
        <f>'[1]Комплектующие'!$M$191</f>
        <v>0</v>
      </c>
      <c r="J96" s="63">
        <f>'[1]Комплектующие'!$N$191</f>
        <v>0</v>
      </c>
      <c r="K96" s="63">
        <f>'[1]Комплектующие'!$O$191</f>
        <v>0</v>
      </c>
      <c r="L96" s="63">
        <f>'[1]Комплектующие'!$O$191</f>
        <v>0</v>
      </c>
      <c r="M96" s="62"/>
      <c r="N96" s="47"/>
      <c r="O96" s="64"/>
      <c r="P96" s="67">
        <f>'[1]Комплектующие'!$AT$191</f>
        <v>4.699999999999999</v>
      </c>
      <c r="Q96" s="45"/>
      <c r="R96" s="89"/>
      <c r="S96" s="67">
        <f>ROUNDUP($S$3*P96,2)</f>
        <v>10.2</v>
      </c>
      <c r="T96" s="45"/>
      <c r="U96" s="41"/>
      <c r="V96" s="66">
        <f aca="true" t="shared" si="25" ref="V96:V125">IF(U96=0,0,ROUND(IF(M96=0,U96*S96,(U96-MOD(U96,M96))*R96+MOD(U96,M96)*S96)/1.2/U96,2))</f>
        <v>0</v>
      </c>
      <c r="W96" s="66">
        <f aca="true" t="shared" si="26" ref="W96:W125">ROUND(U96*V96,2)</f>
        <v>0</v>
      </c>
      <c r="X96" s="66">
        <f aca="true" t="shared" si="27" ref="X96:X125">ROUND(W96*0.2,2)</f>
        <v>0</v>
      </c>
      <c r="Y96" s="67">
        <f aca="true" t="shared" si="28" ref="Y96:Y125">W96+X96</f>
        <v>0</v>
      </c>
    </row>
    <row r="97" spans="2:25" ht="45">
      <c r="B97" s="68" t="str">
        <f>'[1]Комплектующие'!$A$192</f>
        <v>HD-U6B</v>
      </c>
      <c r="C97" s="75" t="str">
        <f>'[1]Комплектующие'!$C$192:$E$192</f>
        <v>(1) 1024*48
(2) 512*48
(7) 640*24</v>
      </c>
      <c r="D97" s="65" t="str">
        <f>'[1]Комплектующие'!$H$192</f>
        <v>2 Мб</v>
      </c>
      <c r="E97" s="65">
        <f>'[1]Комплектующие'!$P$192</f>
        <v>0</v>
      </c>
      <c r="F97" s="95" t="str">
        <f>'[1]Комплектующие'!$I$192</f>
        <v>12 (x3)</v>
      </c>
      <c r="G97" s="60" t="str">
        <f>'[1]Комплектующие'!$K$192</f>
        <v>+</v>
      </c>
      <c r="H97" s="63">
        <f>'[1]Комплектующие'!$L$192</f>
        <v>0</v>
      </c>
      <c r="I97" s="63">
        <f>'[1]Комплектующие'!$M$192</f>
        <v>0</v>
      </c>
      <c r="J97" s="63">
        <f>'[1]Комплектующие'!$N$192</f>
        <v>0</v>
      </c>
      <c r="K97" s="63" t="str">
        <f>'[1]Комплектующие'!$O$192</f>
        <v>+</v>
      </c>
      <c r="L97" s="63"/>
      <c r="M97" s="62"/>
      <c r="N97" s="47"/>
      <c r="O97" s="64"/>
      <c r="P97" s="67">
        <f>'[1]Комплектующие'!$AT$192</f>
        <v>9.2</v>
      </c>
      <c r="Q97" s="45"/>
      <c r="R97" s="89"/>
      <c r="S97" s="67">
        <f>ROUNDUP($S$3*P97,2)</f>
        <v>19.96</v>
      </c>
      <c r="T97" s="45"/>
      <c r="U97" s="41"/>
      <c r="V97" s="66">
        <f t="shared" si="25"/>
        <v>0</v>
      </c>
      <c r="W97" s="66">
        <f t="shared" si="26"/>
        <v>0</v>
      </c>
      <c r="X97" s="66">
        <f t="shared" si="27"/>
        <v>0</v>
      </c>
      <c r="Y97" s="67">
        <f t="shared" si="28"/>
        <v>0</v>
      </c>
    </row>
    <row r="98" spans="2:25" ht="45">
      <c r="B98" s="68" t="str">
        <f>'[1]Комплектующие'!$A$194</f>
        <v>HD-U60</v>
      </c>
      <c r="C98" s="75" t="str">
        <f>'[1]Комплектующие'!$C$194:$E$194</f>
        <v>(1) 512*32, 1024*16
(2) 256*32
(7) 360*16</v>
      </c>
      <c r="D98" s="65" t="str">
        <f>'[1]Комплектующие'!$H$194</f>
        <v>2 Мб</v>
      </c>
      <c r="E98" s="65">
        <f>'[1]Комплектующие'!$P$194</f>
        <v>0</v>
      </c>
      <c r="F98" s="95" t="str">
        <f>'[1]Комплектующие'!$I$194</f>
        <v>12 (x2)
08 (x1)</v>
      </c>
      <c r="G98" s="60" t="str">
        <f>'[1]Комплектующие'!$K$194</f>
        <v>+</v>
      </c>
      <c r="H98" s="63">
        <f>'[1]Комплектующие'!$L$194</f>
        <v>0</v>
      </c>
      <c r="I98" s="63">
        <f>'[1]Комплектующие'!$M$194</f>
        <v>0</v>
      </c>
      <c r="J98" s="63">
        <f>'[1]Комплектующие'!$N$194</f>
        <v>0</v>
      </c>
      <c r="K98" s="63" t="str">
        <f>'[1]Комплектующие'!$O$194</f>
        <v>+</v>
      </c>
      <c r="L98" s="63"/>
      <c r="M98" s="62"/>
      <c r="N98" s="47"/>
      <c r="O98" s="64"/>
      <c r="P98" s="67">
        <f>'[1]Комплектующие'!$AT$194</f>
        <v>9.2</v>
      </c>
      <c r="Q98" s="45"/>
      <c r="R98" s="89"/>
      <c r="S98" s="67">
        <f>ROUNDUP($S$3*P98,2)</f>
        <v>19.96</v>
      </c>
      <c r="T98" s="45"/>
      <c r="U98" s="41"/>
      <c r="V98" s="66">
        <f t="shared" si="25"/>
        <v>0</v>
      </c>
      <c r="W98" s="66">
        <f t="shared" si="26"/>
        <v>0</v>
      </c>
      <c r="X98" s="66">
        <f t="shared" si="27"/>
        <v>0</v>
      </c>
      <c r="Y98" s="67">
        <f t="shared" si="28"/>
        <v>0</v>
      </c>
    </row>
    <row r="99" spans="2:25" ht="45">
      <c r="B99" s="68" t="str">
        <f>'[1]Комплектующие'!$A$198</f>
        <v>HD-U62</v>
      </c>
      <c r="C99" s="75" t="str">
        <f>'[1]Комплектующие'!$C$198:$E$198</f>
        <v>(1) 768*64, 1536*32
(2) 384*64
(7) 512*32</v>
      </c>
      <c r="D99" s="65" t="str">
        <f>'[1]Комплектующие'!$H$198</f>
        <v>8 Мб</v>
      </c>
      <c r="E99" s="65">
        <f>'[1]Комплектующие'!$P$198</f>
        <v>0</v>
      </c>
      <c r="F99" s="95" t="str">
        <f>'[1]Комплектующие'!$I$198</f>
        <v>12 (x4)
08 (x2)</v>
      </c>
      <c r="G99" s="60" t="str">
        <f>'[1]Комплектующие'!$K$198</f>
        <v>+</v>
      </c>
      <c r="H99" s="63">
        <f>'[1]Комплектующие'!$L$198</f>
        <v>0</v>
      </c>
      <c r="I99" s="63">
        <f>'[1]Комплектующие'!$M$198</f>
        <v>0</v>
      </c>
      <c r="J99" s="63">
        <f>'[1]Комплектующие'!$N$198</f>
        <v>0</v>
      </c>
      <c r="K99" s="63" t="str">
        <f>'[1]Комплектующие'!$O$198</f>
        <v>+</v>
      </c>
      <c r="L99" s="63"/>
      <c r="M99" s="62"/>
      <c r="N99" s="47"/>
      <c r="O99" s="64"/>
      <c r="P99" s="67">
        <f>'[1]Комплектующие'!$AT$198</f>
        <v>13.1</v>
      </c>
      <c r="Q99" s="45"/>
      <c r="R99" s="89"/>
      <c r="S99" s="67">
        <f>ROUNDUP($S$3*P99,2)</f>
        <v>28.430000000000003</v>
      </c>
      <c r="T99" s="45"/>
      <c r="U99" s="41"/>
      <c r="V99" s="66">
        <f t="shared" si="25"/>
        <v>0</v>
      </c>
      <c r="W99" s="66">
        <f t="shared" si="26"/>
        <v>0</v>
      </c>
      <c r="X99" s="66">
        <f t="shared" si="27"/>
        <v>0</v>
      </c>
      <c r="Y99" s="67">
        <f t="shared" si="28"/>
        <v>0</v>
      </c>
    </row>
    <row r="100" spans="2:25" ht="45">
      <c r="B100" s="68" t="str">
        <f>'[1]Комплектующие'!$A$200</f>
        <v>HD-U63</v>
      </c>
      <c r="C100" s="75" t="str">
        <f>'[1]Комплектующие'!$C$200:$E$200</f>
        <v>(1) 512*128, 2048*32
(2) 256*128
(7) 320*64</v>
      </c>
      <c r="D100" s="65" t="str">
        <f>'[1]Комплектующие'!$H$200</f>
        <v>8 Мб</v>
      </c>
      <c r="E100" s="65">
        <f>'[1]Комплектующие'!$P$200</f>
        <v>0</v>
      </c>
      <c r="F100" s="95" t="str">
        <f>'[1]Комплектующие'!$I$200</f>
        <v>12 (x8)
08 (x4)</v>
      </c>
      <c r="G100" s="60" t="str">
        <f>'[1]Комплектующие'!$K$200</f>
        <v>+</v>
      </c>
      <c r="H100" s="63">
        <f>'[1]Комплектующие'!$L$200</f>
        <v>0</v>
      </c>
      <c r="I100" s="63">
        <f>'[1]Комплектующие'!$M$200</f>
        <v>0</v>
      </c>
      <c r="J100" s="63">
        <f>'[1]Комплектующие'!$N$200</f>
        <v>0</v>
      </c>
      <c r="K100" s="63" t="str">
        <f>'[1]Комплектующие'!$O$200</f>
        <v>+</v>
      </c>
      <c r="L100" s="63"/>
      <c r="M100" s="62"/>
      <c r="N100" s="47"/>
      <c r="O100" s="64"/>
      <c r="P100" s="67">
        <f>'[1]Комплектующие'!$AT$200</f>
        <v>18.400000000000002</v>
      </c>
      <c r="Q100" s="45"/>
      <c r="R100" s="89"/>
      <c r="S100" s="67">
        <f>ROUNDUP($S$3*P100,2)</f>
        <v>39.919999999999995</v>
      </c>
      <c r="T100" s="45"/>
      <c r="U100" s="41"/>
      <c r="V100" s="66">
        <f>IF(U100=0,0,ROUND(IF(M100=0,U100*S100,(U100-MOD(U100,M100))*R100+MOD(U100,M100)*S100)/1.2/U100,2))</f>
        <v>0</v>
      </c>
      <c r="W100" s="66">
        <f>ROUND(U100*V100,2)</f>
        <v>0</v>
      </c>
      <c r="X100" s="66">
        <f>ROUND(W100*0.2,2)</f>
        <v>0</v>
      </c>
      <c r="Y100" s="67">
        <f>W100+X100</f>
        <v>0</v>
      </c>
    </row>
    <row r="101" spans="2:25" ht="45">
      <c r="B101" s="68" t="str">
        <f>'[1]Комплектующие'!$A$201</f>
        <v>HD-U64</v>
      </c>
      <c r="C101" s="75" t="str">
        <f>'[1]Комплектующие'!$C$201:$E$201</f>
        <v>(1) 512*256, 2048*64
(2) 256*256
(7) 320*128</v>
      </c>
      <c r="D101" s="65" t="str">
        <f>'[1]Комплектующие'!$H$201</f>
        <v>8 Мб</v>
      </c>
      <c r="E101" s="65">
        <f>'[1]Комплектующие'!$P$201</f>
        <v>0</v>
      </c>
      <c r="F101" s="95" t="str">
        <f>'[1]Комплектующие'!$I$201</f>
        <v>50pin (x1)</v>
      </c>
      <c r="G101" s="60" t="str">
        <f>'[1]Комплектующие'!$K$201</f>
        <v>+</v>
      </c>
      <c r="H101" s="63">
        <f>'[1]Комплектующие'!$L$201</f>
        <v>0</v>
      </c>
      <c r="I101" s="63">
        <f>'[1]Комплектующие'!$M$201</f>
        <v>0</v>
      </c>
      <c r="J101" s="63">
        <f>'[1]Комплектующие'!$N$201</f>
        <v>0</v>
      </c>
      <c r="K101" s="63" t="str">
        <f>'[1]Комплектующие'!$O$201</f>
        <v>+</v>
      </c>
      <c r="L101" s="63"/>
      <c r="M101" s="62"/>
      <c r="N101" s="47"/>
      <c r="O101" s="64"/>
      <c r="P101" s="67">
        <f>'[1]Комплектующие'!$AT$201</f>
        <v>27.6</v>
      </c>
      <c r="Q101" s="45"/>
      <c r="R101" s="89"/>
      <c r="S101" s="67">
        <f>ROUNDUP($S$3*P101,2)</f>
        <v>59.879999999999995</v>
      </c>
      <c r="T101" s="45"/>
      <c r="U101" s="41"/>
      <c r="V101" s="66">
        <f>IF(U101=0,0,ROUND(IF(M101=0,U101*S101,(U101-MOD(U101,M101))*R101+MOD(U101,M101)*S101)/1.2/U101,2))</f>
        <v>0</v>
      </c>
      <c r="W101" s="66">
        <f>ROUND(U101*V101,2)</f>
        <v>0</v>
      </c>
      <c r="X101" s="66">
        <f>ROUND(W101*0.2,2)</f>
        <v>0</v>
      </c>
      <c r="Y101" s="67">
        <f>W101+X101</f>
        <v>0</v>
      </c>
    </row>
    <row r="102" spans="2:25" ht="45">
      <c r="B102" s="68" t="str">
        <f>'[1]Комплектующие'!$A$206</f>
        <v>HD-E62</v>
      </c>
      <c r="C102" s="75" t="str">
        <f>'[1]Комплектующие'!$C$206:$E$206</f>
        <v>(1) 1024*64, 2048*32
(2) 512*64
(7) 640*32</v>
      </c>
      <c r="D102" s="65" t="str">
        <f>'[1]Комплектующие'!$H$206</f>
        <v>8 Мб</v>
      </c>
      <c r="E102" s="65">
        <f>'[1]Комплектующие'!$P$206</f>
        <v>0</v>
      </c>
      <c r="F102" s="95" t="str">
        <f>'[1]Комплектующие'!$I$206</f>
        <v>12 (x4)
08 (x2)</v>
      </c>
      <c r="G102" s="60" t="str">
        <f>'[1]Комплектующие'!$K$206</f>
        <v>+</v>
      </c>
      <c r="H102" s="63" t="str">
        <f>'[1]Комплектующие'!$L$206</f>
        <v>+</v>
      </c>
      <c r="I102" s="63">
        <f>'[1]Комплектующие'!$M$206</f>
        <v>0</v>
      </c>
      <c r="J102" s="63">
        <f>'[1]Комплектующие'!$N$206</f>
        <v>0</v>
      </c>
      <c r="K102" s="63" t="str">
        <f>'[1]Комплектующие'!$O$206</f>
        <v>+</v>
      </c>
      <c r="L102" s="63"/>
      <c r="M102" s="62"/>
      <c r="N102" s="47"/>
      <c r="O102" s="64"/>
      <c r="P102" s="67">
        <f>'[1]Комплектующие'!$AT$206</f>
        <v>20.700000000000003</v>
      </c>
      <c r="Q102" s="45"/>
      <c r="R102" s="89"/>
      <c r="S102" s="67">
        <f>ROUNDUP($S$3*P102,2)</f>
        <v>44.91</v>
      </c>
      <c r="T102" s="45"/>
      <c r="U102" s="41"/>
      <c r="V102" s="66">
        <f t="shared" si="25"/>
        <v>0</v>
      </c>
      <c r="W102" s="66">
        <f t="shared" si="26"/>
        <v>0</v>
      </c>
      <c r="X102" s="66">
        <f t="shared" si="27"/>
        <v>0</v>
      </c>
      <c r="Y102" s="67">
        <f t="shared" si="28"/>
        <v>0</v>
      </c>
    </row>
    <row r="103" spans="2:25" ht="45">
      <c r="B103" s="68" t="str">
        <f>'[1]Комплектующие'!$A$208</f>
        <v>HD-E63</v>
      </c>
      <c r="C103" s="75" t="str">
        <f>'[1]Комплектующие'!$C$208:$E$208</f>
        <v>(1) 1024*128, 3072*32
(2) 512*128, 3072*16
(7) 640*64</v>
      </c>
      <c r="D103" s="65" t="str">
        <f>'[1]Комплектующие'!$H$208</f>
        <v>8 Мб</v>
      </c>
      <c r="E103" s="65">
        <f>'[1]Комплектующие'!$P$208</f>
        <v>0</v>
      </c>
      <c r="F103" s="95" t="str">
        <f>'[1]Комплектующие'!$I$208</f>
        <v>12 (x8)
08 (x4)</v>
      </c>
      <c r="G103" s="60" t="str">
        <f>'[1]Комплектующие'!$K$208</f>
        <v>+</v>
      </c>
      <c r="H103" s="63" t="str">
        <f>'[1]Комплектующие'!$L$208</f>
        <v>+</v>
      </c>
      <c r="I103" s="63">
        <f>'[1]Комплектующие'!$M$208</f>
        <v>0</v>
      </c>
      <c r="J103" s="63">
        <f>'[1]Комплектующие'!$N$208</f>
        <v>0</v>
      </c>
      <c r="K103" s="63" t="str">
        <f>'[1]Комплектующие'!$O$208</f>
        <v>+</v>
      </c>
      <c r="L103" s="63"/>
      <c r="M103" s="62"/>
      <c r="N103" s="47"/>
      <c r="O103" s="64"/>
      <c r="P103" s="67">
        <f>'[1]Комплектующие'!$AT$208</f>
        <v>26.1</v>
      </c>
      <c r="Q103" s="45"/>
      <c r="R103" s="89"/>
      <c r="S103" s="67">
        <f>ROUNDUP($S$3*P103,2)</f>
        <v>56.629999999999995</v>
      </c>
      <c r="T103" s="45"/>
      <c r="U103" s="41"/>
      <c r="V103" s="66">
        <f t="shared" si="25"/>
        <v>0</v>
      </c>
      <c r="W103" s="66">
        <f t="shared" si="26"/>
        <v>0</v>
      </c>
      <c r="X103" s="66">
        <f t="shared" si="27"/>
        <v>0</v>
      </c>
      <c r="Y103" s="67">
        <f t="shared" si="28"/>
        <v>0</v>
      </c>
    </row>
    <row r="104" spans="2:25" ht="45">
      <c r="B104" s="68" t="str">
        <f>'[1]Комплектующие'!$A$209</f>
        <v>HD-E64</v>
      </c>
      <c r="C104" s="75" t="str">
        <f>'[1]Комплектующие'!$C$209:$E$209</f>
        <v>(1) 1024*256, 2048*64
(2) 512*256
(7) 640*128</v>
      </c>
      <c r="D104" s="65" t="str">
        <f>'[1]Комплектующие'!$H$209</f>
        <v>8 Мб</v>
      </c>
      <c r="E104" s="65">
        <f>'[1]Комплектующие'!$P$209</f>
        <v>0</v>
      </c>
      <c r="F104" s="95" t="str">
        <f>'[1]Комплектующие'!$I$209</f>
        <v>50pin (x1)</v>
      </c>
      <c r="G104" s="60" t="str">
        <f>'[1]Комплектующие'!$K$209</f>
        <v>+</v>
      </c>
      <c r="H104" s="63" t="str">
        <f>'[1]Комплектующие'!$L$209</f>
        <v>+</v>
      </c>
      <c r="I104" s="63">
        <f>'[1]Комплектующие'!$M$209</f>
        <v>0</v>
      </c>
      <c r="J104" s="63">
        <f>'[1]Комплектующие'!$N$209</f>
        <v>0</v>
      </c>
      <c r="K104" s="63" t="str">
        <f>'[1]Комплектующие'!$O$209</f>
        <v>+</v>
      </c>
      <c r="L104" s="63"/>
      <c r="M104" s="62"/>
      <c r="N104" s="47"/>
      <c r="O104" s="64"/>
      <c r="P104" s="67">
        <f>'[1]Комплектующие'!$AT$209</f>
        <v>38.300000000000004</v>
      </c>
      <c r="Q104" s="45"/>
      <c r="R104" s="89"/>
      <c r="S104" s="67">
        <f>ROUNDUP($S$3*P104,2)</f>
        <v>83.10000000000001</v>
      </c>
      <c r="T104" s="45"/>
      <c r="U104" s="41"/>
      <c r="V104" s="66">
        <f t="shared" si="25"/>
        <v>0</v>
      </c>
      <c r="W104" s="66">
        <f t="shared" si="26"/>
        <v>0</v>
      </c>
      <c r="X104" s="66">
        <f t="shared" si="27"/>
        <v>0</v>
      </c>
      <c r="Y104" s="67">
        <f t="shared" si="28"/>
        <v>0</v>
      </c>
    </row>
    <row r="105" spans="2:25" ht="15">
      <c r="B105" s="68" t="str">
        <f>'[1]Комплектующие'!$A$211</f>
        <v>HD-E66</v>
      </c>
      <c r="C105" s="75">
        <f>'[1]Комплектующие'!$C$211:$E$211</f>
        <v>0</v>
      </c>
      <c r="D105" s="65" t="str">
        <f>'[1]Комплектующие'!$H$211</f>
        <v>8 Мб</v>
      </c>
      <c r="E105" s="65">
        <f>'[1]Комплектующие'!$P$211</f>
        <v>0</v>
      </c>
      <c r="F105" s="95">
        <f>'[1]Комплектующие'!$I$211</f>
        <v>0</v>
      </c>
      <c r="G105" s="60" t="str">
        <f>'[1]Комплектующие'!$K$211</f>
        <v>+</v>
      </c>
      <c r="H105" s="63" t="str">
        <f>'[1]Комплектующие'!$L$211</f>
        <v>+</v>
      </c>
      <c r="I105" s="63">
        <f>'[1]Комплектующие'!$M$211</f>
        <v>0</v>
      </c>
      <c r="J105" s="63">
        <f>'[1]Комплектующие'!$N$211</f>
        <v>0</v>
      </c>
      <c r="K105" s="63">
        <f>'[1]Комплектующие'!$O$211</f>
        <v>0</v>
      </c>
      <c r="L105" s="63"/>
      <c r="M105" s="62"/>
      <c r="N105" s="47"/>
      <c r="O105" s="64"/>
      <c r="P105" s="67">
        <f>'[1]Комплектующие'!$AT$211</f>
        <v>46</v>
      </c>
      <c r="Q105" s="45"/>
      <c r="R105" s="89"/>
      <c r="S105" s="67">
        <f>ROUNDUP($S$3*P105,2)</f>
        <v>99.80000000000001</v>
      </c>
      <c r="T105" s="45"/>
      <c r="U105" s="41"/>
      <c r="V105" s="66">
        <f t="shared" si="25"/>
        <v>0</v>
      </c>
      <c r="W105" s="66">
        <f t="shared" si="26"/>
        <v>0</v>
      </c>
      <c r="X105" s="66">
        <f t="shared" si="27"/>
        <v>0</v>
      </c>
      <c r="Y105" s="67">
        <f t="shared" si="28"/>
        <v>0</v>
      </c>
    </row>
    <row r="106" spans="2:25" ht="45" customHeight="1">
      <c r="B106" s="68" t="str">
        <f>'[1]Комплектующие'!$A$212</f>
        <v>HD-W00</v>
      </c>
      <c r="C106" s="75" t="str">
        <f>'[1]Комплектующие'!$C$212:$E$212</f>
        <v>(1) 320*32
(2) 160*32
(7) 0</v>
      </c>
      <c r="D106" s="65" t="str">
        <f>'[1]Комплектующие'!$H$212</f>
        <v>2 Мб</v>
      </c>
      <c r="E106" s="65">
        <f>'[1]Комплектующие'!$P$212</f>
        <v>0</v>
      </c>
      <c r="F106" s="95" t="str">
        <f>'[1]Комплектующие'!$I$212</f>
        <v>12 (x2)</v>
      </c>
      <c r="G106" s="60">
        <f>'[1]Комплектующие'!$K$212</f>
        <v>0</v>
      </c>
      <c r="H106" s="63">
        <f>'[1]Комплектующие'!$L$212</f>
        <v>0</v>
      </c>
      <c r="I106" s="63" t="str">
        <f>'[1]Комплектующие'!$M$212</f>
        <v>+</v>
      </c>
      <c r="J106" s="63">
        <f>'[1]Комплектующие'!$N$211</f>
        <v>0</v>
      </c>
      <c r="K106" s="63">
        <f>'[1]Комплектующие'!$O$211</f>
        <v>0</v>
      </c>
      <c r="L106" s="63"/>
      <c r="M106" s="62"/>
      <c r="N106" s="47"/>
      <c r="O106" s="64"/>
      <c r="P106" s="67">
        <f>'[1]Комплектующие'!$AT$212</f>
        <v>7.699999999999999</v>
      </c>
      <c r="Q106" s="45"/>
      <c r="R106" s="89"/>
      <c r="S106" s="67"/>
      <c r="T106" s="45"/>
      <c r="U106" s="41"/>
      <c r="V106" s="66"/>
      <c r="W106" s="66"/>
      <c r="X106" s="66"/>
      <c r="Y106" s="67"/>
    </row>
    <row r="107" spans="2:25" ht="45" customHeight="1">
      <c r="B107" s="68" t="str">
        <f>'[1]Комплектующие'!$A$213</f>
        <v>HD-W01</v>
      </c>
      <c r="C107" s="75" t="str">
        <f>'[1]Комплектующие'!$C$213:$E$213</f>
        <v>(1) 512*32
(2) 256*32
(7) 0</v>
      </c>
      <c r="D107" s="65" t="str">
        <f>'[1]Комплектующие'!$H$213</f>
        <v>2 Мб</v>
      </c>
      <c r="E107" s="65">
        <f>'[1]Комплектующие'!$P$213</f>
        <v>0</v>
      </c>
      <c r="F107" s="95" t="str">
        <f>'[1]Комплектующие'!$I$213</f>
        <v>12 (x2)</v>
      </c>
      <c r="G107" s="60">
        <f>'[1]Комплектующие'!$K$213</f>
        <v>0</v>
      </c>
      <c r="H107" s="63">
        <f>'[1]Комплектующие'!$L$213</f>
        <v>0</v>
      </c>
      <c r="I107" s="63" t="str">
        <f>'[1]Комплектующие'!$M$213</f>
        <v>+</v>
      </c>
      <c r="J107" s="63">
        <f>'[1]Комплектующие'!$N$211</f>
        <v>0</v>
      </c>
      <c r="K107" s="63">
        <f>'[1]Комплектующие'!$O$211</f>
        <v>0</v>
      </c>
      <c r="L107" s="63"/>
      <c r="M107" s="62"/>
      <c r="N107" s="47"/>
      <c r="O107" s="64"/>
      <c r="P107" s="67">
        <f>'[1]Комплектующие'!$AT$213</f>
        <v>0</v>
      </c>
      <c r="Q107" s="45"/>
      <c r="R107" s="89"/>
      <c r="S107" s="67"/>
      <c r="T107" s="45"/>
      <c r="U107" s="41"/>
      <c r="V107" s="66"/>
      <c r="W107" s="66"/>
      <c r="X107" s="66"/>
      <c r="Y107" s="67"/>
    </row>
    <row r="108" spans="2:25" ht="45" customHeight="1">
      <c r="B108" s="68" t="str">
        <f>'[1]Комплектующие'!$A$214</f>
        <v>HD-W02</v>
      </c>
      <c r="C108" s="75" t="str">
        <f>'[1]Комплектующие'!$C$214:$E$214</f>
        <v>(1) 512*48
(2) 256*48
(7) 0</v>
      </c>
      <c r="D108" s="65" t="str">
        <f>'[1]Комплектующие'!$H$214</f>
        <v>2 Мб</v>
      </c>
      <c r="E108" s="65">
        <f>'[1]Комплектующие'!$P$214</f>
        <v>0</v>
      </c>
      <c r="F108" s="95" t="str">
        <f>'[1]Комплектующие'!$I$214</f>
        <v>12 (x3)</v>
      </c>
      <c r="G108" s="60">
        <f>'[1]Комплектующие'!$K$214</f>
        <v>0</v>
      </c>
      <c r="H108" s="63">
        <f>'[1]Комплектующие'!$L$214</f>
        <v>0</v>
      </c>
      <c r="I108" s="63" t="str">
        <f>'[1]Комплектующие'!$M$214</f>
        <v>+</v>
      </c>
      <c r="J108" s="63">
        <f>'[1]Комплектующие'!$N$211</f>
        <v>0</v>
      </c>
      <c r="K108" s="63">
        <f>'[1]Комплектующие'!$O$211</f>
        <v>0</v>
      </c>
      <c r="L108" s="63"/>
      <c r="M108" s="62"/>
      <c r="N108" s="47"/>
      <c r="O108" s="64"/>
      <c r="P108" s="67">
        <f>'[1]Комплектующие'!$AT$214</f>
        <v>0</v>
      </c>
      <c r="Q108" s="45"/>
      <c r="R108" s="89"/>
      <c r="S108" s="67"/>
      <c r="T108" s="45"/>
      <c r="U108" s="41"/>
      <c r="V108" s="66"/>
      <c r="W108" s="66"/>
      <c r="X108" s="66"/>
      <c r="Y108" s="67"/>
    </row>
    <row r="109" spans="2:25" ht="45" customHeight="1">
      <c r="B109" s="68" t="str">
        <f>'[1]Комплектующие'!$A$215</f>
        <v>HD-W03</v>
      </c>
      <c r="C109" s="75" t="str">
        <f>'[1]Комплектующие'!$C$215:$E$215</f>
        <v>(1) 512*64
(2) 256*64
(7) 0</v>
      </c>
      <c r="D109" s="65" t="str">
        <f>'[1]Комплектующие'!$H$215</f>
        <v>2 Мб</v>
      </c>
      <c r="E109" s="65">
        <f>'[1]Комплектующие'!$P$215</f>
        <v>0</v>
      </c>
      <c r="F109" s="95" t="str">
        <f>'[1]Комплектующие'!$I$215</f>
        <v>12 (x4)</v>
      </c>
      <c r="G109" s="60">
        <f>'[1]Комплектующие'!$K$215</f>
        <v>0</v>
      </c>
      <c r="H109" s="63">
        <f>'[1]Комплектующие'!$L$215</f>
        <v>0</v>
      </c>
      <c r="I109" s="63" t="str">
        <f>'[1]Комплектующие'!$M$215</f>
        <v>+</v>
      </c>
      <c r="J109" s="63">
        <f>'[1]Комплектующие'!$N$211</f>
        <v>0</v>
      </c>
      <c r="K109" s="63">
        <f>'[1]Комплектующие'!$O$211</f>
        <v>0</v>
      </c>
      <c r="L109" s="63"/>
      <c r="M109" s="62"/>
      <c r="N109" s="47"/>
      <c r="O109" s="64"/>
      <c r="P109" s="67">
        <f>'[1]Комплектующие'!$AT$215</f>
        <v>0</v>
      </c>
      <c r="Q109" s="45"/>
      <c r="R109" s="89"/>
      <c r="S109" s="67"/>
      <c r="T109" s="45"/>
      <c r="U109" s="41"/>
      <c r="V109" s="66"/>
      <c r="W109" s="66"/>
      <c r="X109" s="66"/>
      <c r="Y109" s="67"/>
    </row>
    <row r="110" spans="2:25" ht="45">
      <c r="B110" s="68" t="str">
        <f>'[1]Комплектующие'!$A$216</f>
        <v>HD-W60</v>
      </c>
      <c r="C110" s="75" t="str">
        <f>'[1]Комплектующие'!$C$216:$E$216</f>
        <v>(1) 512*32
(2) 256*32
(7) 320*16</v>
      </c>
      <c r="D110" s="65" t="str">
        <f>'[1]Комплектующие'!$H$216</f>
        <v>2 Мб</v>
      </c>
      <c r="E110" s="65">
        <f>'[1]Комплектующие'!$P$216</f>
        <v>0</v>
      </c>
      <c r="F110" s="95" t="str">
        <f>'[1]Комплектующие'!$I$216</f>
        <v>12 (x2)
08 (x1)</v>
      </c>
      <c r="G110" s="60" t="str">
        <f>'[1]Комплектующие'!$K$216</f>
        <v>+</v>
      </c>
      <c r="H110" s="63">
        <f>'[1]Комплектующие'!$L$216</f>
        <v>0</v>
      </c>
      <c r="I110" s="63" t="str">
        <f>'[1]Комплектующие'!$M$216</f>
        <v>+</v>
      </c>
      <c r="J110" s="63">
        <f>'[1]Комплектующие'!$N$216</f>
        <v>0</v>
      </c>
      <c r="K110" s="63" t="str">
        <f>'[1]Комплектующие'!$O$216</f>
        <v>+</v>
      </c>
      <c r="L110" s="63"/>
      <c r="M110" s="62"/>
      <c r="N110" s="47"/>
      <c r="O110" s="64"/>
      <c r="P110" s="67">
        <f>'[1]Комплектующие'!$AT$216</f>
        <v>15.4</v>
      </c>
      <c r="Q110" s="45"/>
      <c r="R110" s="89"/>
      <c r="S110" s="67">
        <f>ROUNDUP($S$3*P110,2)</f>
        <v>33.419999999999995</v>
      </c>
      <c r="T110" s="45"/>
      <c r="U110" s="41"/>
      <c r="V110" s="66">
        <f t="shared" si="25"/>
        <v>0</v>
      </c>
      <c r="W110" s="66">
        <f t="shared" si="26"/>
        <v>0</v>
      </c>
      <c r="X110" s="66">
        <f t="shared" si="27"/>
        <v>0</v>
      </c>
      <c r="Y110" s="67">
        <f t="shared" si="28"/>
        <v>0</v>
      </c>
    </row>
    <row r="111" spans="2:25" ht="30">
      <c r="B111" s="68" t="str">
        <f>'[1]Комплектующие'!$A$219</f>
        <v>HD-W61</v>
      </c>
      <c r="C111" s="75">
        <f>'[1]Комплектующие'!$C$219:$E$219</f>
        <v>0</v>
      </c>
      <c r="D111" s="65">
        <f>'[1]Комплектующие'!$H$219</f>
        <v>0</v>
      </c>
      <c r="E111" s="65">
        <f>'[1]Комплектующие'!$P$219</f>
        <v>0</v>
      </c>
      <c r="F111" s="95" t="str">
        <f>'[1]Комплектующие'!$I$219</f>
        <v>12 (x2)
08 (x1)</v>
      </c>
      <c r="G111" s="60" t="str">
        <f>'[1]Комплектующие'!$K$219</f>
        <v>+</v>
      </c>
      <c r="H111" s="63">
        <f>'[1]Комплектующие'!$L$219</f>
        <v>0</v>
      </c>
      <c r="I111" s="63" t="str">
        <f>'[1]Комплектующие'!$M$219</f>
        <v>+</v>
      </c>
      <c r="J111" s="63">
        <f>'[1]Комплектующие'!$N$219</f>
        <v>0</v>
      </c>
      <c r="K111" s="63" t="str">
        <f>'[1]Комплектующие'!$O$219</f>
        <v>+</v>
      </c>
      <c r="L111" s="63"/>
      <c r="M111" s="62"/>
      <c r="N111" s="47"/>
      <c r="O111" s="64"/>
      <c r="P111" s="67">
        <f>'[1]Комплектующие'!$AT$219</f>
        <v>20</v>
      </c>
      <c r="Q111" s="45"/>
      <c r="R111" s="89"/>
      <c r="S111" s="67">
        <f>ROUNDUP($S$3*P111,2)</f>
        <v>43.39</v>
      </c>
      <c r="T111" s="45"/>
      <c r="U111" s="41"/>
      <c r="V111" s="66">
        <f>IF(U111=0,0,ROUND(IF(M111=0,U111*S111,(U111-MOD(U111,M111))*R111+MOD(U111,M111)*S111)/1.2/U111,2))</f>
        <v>0</v>
      </c>
      <c r="W111" s="66">
        <f>ROUND(U111*V111,2)</f>
        <v>0</v>
      </c>
      <c r="X111" s="66">
        <f>ROUND(W111*0.2,2)</f>
        <v>0</v>
      </c>
      <c r="Y111" s="67">
        <f>W111+X111</f>
        <v>0</v>
      </c>
    </row>
    <row r="112" spans="2:25" ht="45">
      <c r="B112" s="68" t="str">
        <f>'[1]Комплектующие'!$A$220</f>
        <v>HD-W62</v>
      </c>
      <c r="C112" s="75" t="str">
        <f>'[1]Комплектующие'!$C$220:$E$220</f>
        <v>(1) 1024*64, 2048*32
(2) 512*64
(7) 640*32</v>
      </c>
      <c r="D112" s="65" t="str">
        <f>'[1]Комплектующие'!$H$220</f>
        <v>8 Мб</v>
      </c>
      <c r="E112" s="65">
        <f>'[1]Комплектующие'!$P$220</f>
        <v>0</v>
      </c>
      <c r="F112" s="95" t="str">
        <f>'[1]Комплектующие'!$I$220</f>
        <v>12 (x4)
08 (x2)</v>
      </c>
      <c r="G112" s="60" t="str">
        <f>'[1]Комплектующие'!$K$220</f>
        <v>+</v>
      </c>
      <c r="H112" s="63">
        <f>'[1]Комплектующие'!$L$220</f>
        <v>0</v>
      </c>
      <c r="I112" s="63" t="str">
        <f>'[1]Комплектующие'!$M$220</f>
        <v>+</v>
      </c>
      <c r="J112" s="63">
        <f>'[1]Комплектующие'!$N$220</f>
        <v>0</v>
      </c>
      <c r="K112" s="63" t="str">
        <f>'[1]Комплектующие'!$O$220</f>
        <v>+</v>
      </c>
      <c r="L112" s="63"/>
      <c r="M112" s="62"/>
      <c r="N112" s="47"/>
      <c r="O112" s="64"/>
      <c r="P112" s="67">
        <f>'[1]Комплектующие'!$AT$220</f>
        <v>20.700000000000003</v>
      </c>
      <c r="Q112" s="45"/>
      <c r="R112" s="89"/>
      <c r="S112" s="67">
        <f>ROUNDUP($S$3*P112,2)</f>
        <v>44.91</v>
      </c>
      <c r="T112" s="45"/>
      <c r="U112" s="41"/>
      <c r="V112" s="66">
        <f t="shared" si="25"/>
        <v>0</v>
      </c>
      <c r="W112" s="66">
        <f t="shared" si="26"/>
        <v>0</v>
      </c>
      <c r="X112" s="66">
        <f t="shared" si="27"/>
        <v>0</v>
      </c>
      <c r="Y112" s="67">
        <f t="shared" si="28"/>
        <v>0</v>
      </c>
    </row>
    <row r="113" spans="2:25" ht="45">
      <c r="B113" s="68" t="str">
        <f>'[1]Комплектующие'!$A$222</f>
        <v>HD-W63</v>
      </c>
      <c r="C113" s="75" t="str">
        <f>'[1]Комплектующие'!$C$222:$E$222</f>
        <v>(1) 1024*128, 2048*64
(2) 512*128
(7) 640*64</v>
      </c>
      <c r="D113" s="65" t="str">
        <f>'[1]Комплектующие'!$H$222</f>
        <v>8 Мб</v>
      </c>
      <c r="E113" s="65">
        <f>'[1]Комплектующие'!$P$222</f>
        <v>0</v>
      </c>
      <c r="F113" s="95" t="str">
        <f>'[1]Комплектующие'!$I$222</f>
        <v>12 (x8)
08 (x4)</v>
      </c>
      <c r="G113" s="60" t="str">
        <f>'[1]Комплектующие'!$K$222</f>
        <v>+</v>
      </c>
      <c r="H113" s="63">
        <f>'[1]Комплектующие'!$L$222</f>
        <v>0</v>
      </c>
      <c r="I113" s="63" t="str">
        <f>'[1]Комплектующие'!$M$222</f>
        <v>+</v>
      </c>
      <c r="J113" s="63">
        <f>'[1]Комплектующие'!$N$222</f>
        <v>0</v>
      </c>
      <c r="K113" s="63" t="str">
        <f>'[1]Комплектующие'!$O$222</f>
        <v>+</v>
      </c>
      <c r="L113" s="63"/>
      <c r="M113" s="62"/>
      <c r="N113" s="47"/>
      <c r="O113" s="64"/>
      <c r="P113" s="67">
        <f>'[1]Комплектующие'!$AT$222</f>
        <v>30.700000000000003</v>
      </c>
      <c r="Q113" s="45"/>
      <c r="R113" s="89"/>
      <c r="S113" s="67">
        <f>ROUNDUP($S$3*P113,2)</f>
        <v>66.61</v>
      </c>
      <c r="T113" s="45"/>
      <c r="U113" s="41"/>
      <c r="V113" s="66">
        <f t="shared" si="25"/>
        <v>0</v>
      </c>
      <c r="W113" s="66">
        <f t="shared" si="26"/>
        <v>0</v>
      </c>
      <c r="X113" s="66">
        <f t="shared" si="27"/>
        <v>0</v>
      </c>
      <c r="Y113" s="67">
        <f t="shared" si="28"/>
        <v>0</v>
      </c>
    </row>
    <row r="114" spans="2:25" ht="45">
      <c r="B114" s="68" t="str">
        <f>'[1]Комплектующие'!$A$223</f>
        <v>HD-W64</v>
      </c>
      <c r="C114" s="75" t="str">
        <f>'[1]Комплектующие'!$C$223:$E$223</f>
        <v>(1) 1024*256, 3072*64
(2) 512*256
(7) 640*128</v>
      </c>
      <c r="D114" s="65" t="str">
        <f>'[1]Комплектующие'!$H$223</f>
        <v>8 Мб</v>
      </c>
      <c r="E114" s="65">
        <f>'[1]Комплектующие'!$P$223</f>
        <v>0</v>
      </c>
      <c r="F114" s="95" t="str">
        <f>'[1]Комплектующие'!$I$223</f>
        <v>50pin (x1)</v>
      </c>
      <c r="G114" s="60" t="str">
        <f>'[1]Комплектующие'!$K$223</f>
        <v>+</v>
      </c>
      <c r="H114" s="63">
        <f>'[1]Комплектующие'!$L$223</f>
        <v>0</v>
      </c>
      <c r="I114" s="63" t="str">
        <f>'[1]Комплектующие'!$M$223</f>
        <v>+</v>
      </c>
      <c r="J114" s="63">
        <f>'[1]Комплектующие'!$N$223</f>
        <v>0</v>
      </c>
      <c r="K114" s="63" t="str">
        <f>'[1]Комплектующие'!$O$223</f>
        <v>+</v>
      </c>
      <c r="L114" s="63"/>
      <c r="M114" s="62"/>
      <c r="N114" s="47"/>
      <c r="O114" s="64"/>
      <c r="P114" s="67">
        <f>'[1]Комплектующие'!$AT$223</f>
        <v>33.7</v>
      </c>
      <c r="Q114" s="45"/>
      <c r="R114" s="89"/>
      <c r="S114" s="67">
        <f>ROUNDUP($S$3*P114,2)</f>
        <v>73.12</v>
      </c>
      <c r="T114" s="45"/>
      <c r="U114" s="41"/>
      <c r="V114" s="66">
        <f t="shared" si="25"/>
        <v>0</v>
      </c>
      <c r="W114" s="66">
        <f t="shared" si="26"/>
        <v>0</v>
      </c>
      <c r="X114" s="66">
        <f t="shared" si="27"/>
        <v>0</v>
      </c>
      <c r="Y114" s="67">
        <f t="shared" si="28"/>
        <v>0</v>
      </c>
    </row>
    <row r="115" spans="2:25" ht="45">
      <c r="B115" s="68" t="str">
        <f>'[1]Комплектующие'!$A$224</f>
        <v>HD-W66</v>
      </c>
      <c r="C115" s="75" t="str">
        <f>'[1]Комплектующие'!$C$224:$E$224</f>
        <v>(1) 2048*512
(2) 1024*512
(7) 1344*256</v>
      </c>
      <c r="D115" s="65" t="str">
        <f>'[1]Комплектующие'!$H$224</f>
        <v>8 Мб</v>
      </c>
      <c r="E115" s="65">
        <f>'[1]Комплектующие'!$P$224</f>
        <v>0</v>
      </c>
      <c r="F115" s="95" t="str">
        <f>'[1]Комплектующие'!$I$224</f>
        <v>50pin (x2)</v>
      </c>
      <c r="G115" s="60" t="str">
        <f>'[1]Комплектующие'!$K$224</f>
        <v>+</v>
      </c>
      <c r="H115" s="63">
        <f>'[1]Комплектующие'!$L$224</f>
        <v>0</v>
      </c>
      <c r="I115" s="63" t="str">
        <f>'[1]Комплектующие'!$M$224</f>
        <v>+</v>
      </c>
      <c r="J115" s="63">
        <f>'[1]Комплектующие'!$N$224</f>
        <v>0</v>
      </c>
      <c r="K115" s="63" t="str">
        <f>'[1]Комплектующие'!$O$224</f>
        <v>+</v>
      </c>
      <c r="L115" s="63"/>
      <c r="M115" s="62"/>
      <c r="N115" s="47"/>
      <c r="O115" s="64"/>
      <c r="P115" s="67">
        <f>'[1]Комплектующие'!$AT$224</f>
        <v>53.6</v>
      </c>
      <c r="Q115" s="45"/>
      <c r="R115" s="89"/>
      <c r="S115" s="67">
        <f>ROUNDUP($S$3*P115,2)</f>
        <v>116.29</v>
      </c>
      <c r="T115" s="45"/>
      <c r="U115" s="41"/>
      <c r="V115" s="66">
        <f>IF(U115=0,0,ROUND(IF(M115=0,U115*S115,(U115-MOD(U115,M115))*R115+MOD(U115,M115)*S115)/1.2/U115,2))</f>
        <v>0</v>
      </c>
      <c r="W115" s="66">
        <f>ROUND(U115*V115,2)</f>
        <v>0</v>
      </c>
      <c r="X115" s="66">
        <f>ROUND(W115*0.2,2)</f>
        <v>0</v>
      </c>
      <c r="Y115" s="67">
        <f>W115+X115</f>
        <v>0</v>
      </c>
    </row>
    <row r="116" spans="2:25" ht="15">
      <c r="B116" s="68" t="str">
        <f>'[1]Комплектующие'!$A$225</f>
        <v>HD-D15</v>
      </c>
      <c r="C116" s="75" t="str">
        <f>'[1]Комплектующие'!$C$225:$E$225</f>
        <v>384 * 64</v>
      </c>
      <c r="D116" s="65" t="str">
        <f>'[1]Комплектующие'!$H$225</f>
        <v>4 Гб</v>
      </c>
      <c r="E116" s="65" t="str">
        <f>'[1]Комплектующие'!$P$225</f>
        <v>+</v>
      </c>
      <c r="F116" s="95" t="str">
        <f>'[1]Комплектующие'!$I$225</f>
        <v>75 (x4)</v>
      </c>
      <c r="G116" s="60" t="str">
        <f>'[1]Комплектующие'!$K$225</f>
        <v>+</v>
      </c>
      <c r="H116" s="63" t="str">
        <f>'[1]Комплектующие'!$L$225</f>
        <v>+</v>
      </c>
      <c r="I116" s="63">
        <f>'[1]Комплектующие'!$M$225</f>
        <v>0</v>
      </c>
      <c r="J116" s="63">
        <f>'[1]Комплектующие'!$N$225</f>
        <v>0</v>
      </c>
      <c r="K116" s="63" t="str">
        <f>'[1]Комплектующие'!$O$225</f>
        <v>+</v>
      </c>
      <c r="L116" s="63"/>
      <c r="M116" s="62"/>
      <c r="N116" s="47"/>
      <c r="O116" s="64"/>
      <c r="P116" s="67">
        <f>'[1]Комплектующие'!$AT$225</f>
        <v>47.5</v>
      </c>
      <c r="Q116" s="45"/>
      <c r="R116" s="89"/>
      <c r="S116" s="67">
        <f aca="true" t="shared" si="29" ref="S116:S122">ROUNDUP($S$3*P116,2)</f>
        <v>103.06</v>
      </c>
      <c r="T116" s="45"/>
      <c r="U116" s="41"/>
      <c r="V116" s="66">
        <f aca="true" t="shared" si="30" ref="V116:V122">IF(U116=0,0,ROUND(IF(M116=0,U116*S116,(U116-MOD(U116,M116))*R116+MOD(U116,M116)*S116)/1.2/U116,2))</f>
        <v>0</v>
      </c>
      <c r="W116" s="66">
        <f aca="true" t="shared" si="31" ref="W116:W122">ROUND(U116*V116,2)</f>
        <v>0</v>
      </c>
      <c r="X116" s="66">
        <f aca="true" t="shared" si="32" ref="X116:X122">ROUND(W116*0.2,2)</f>
        <v>0</v>
      </c>
      <c r="Y116" s="67">
        <f aca="true" t="shared" si="33" ref="Y116:Y122">W116+X116</f>
        <v>0</v>
      </c>
    </row>
    <row r="117" spans="2:25" ht="15">
      <c r="B117" s="68" t="str">
        <f>'[1]Комплектующие'!$A$226</f>
        <v>HD-D20</v>
      </c>
      <c r="C117" s="75" t="str">
        <f>'[1]Комплектующие'!$C$226:$E$226</f>
        <v>384 * 64</v>
      </c>
      <c r="D117" s="65" t="str">
        <f>'[1]Комплектующие'!$H$226</f>
        <v>4 Гб</v>
      </c>
      <c r="E117" s="65" t="str">
        <f>'[1]Комплектующие'!$P$226</f>
        <v>+</v>
      </c>
      <c r="F117" s="95" t="str">
        <f>'[1]Комплектующие'!$I$226</f>
        <v>08 (x4)</v>
      </c>
      <c r="G117" s="60" t="str">
        <f>'[1]Комплектующие'!$K$226</f>
        <v>+</v>
      </c>
      <c r="H117" s="63" t="str">
        <f>'[1]Комплектующие'!$L$226</f>
        <v>+</v>
      </c>
      <c r="I117" s="63">
        <f>'[1]Комплектующие'!$M$226</f>
        <v>0</v>
      </c>
      <c r="J117" s="63">
        <f>'[1]Комплектующие'!$N$226</f>
        <v>0</v>
      </c>
      <c r="K117" s="63" t="str">
        <f>'[1]Комплектующие'!$O$226</f>
        <v>+</v>
      </c>
      <c r="L117" s="63"/>
      <c r="M117" s="62"/>
      <c r="N117" s="47"/>
      <c r="O117" s="64"/>
      <c r="P117" s="67">
        <f>'[1]Комплектующие'!$AT$226</f>
        <v>47.5</v>
      </c>
      <c r="Q117" s="45"/>
      <c r="R117" s="89"/>
      <c r="S117" s="67">
        <f t="shared" si="29"/>
        <v>103.06</v>
      </c>
      <c r="T117" s="45"/>
      <c r="U117" s="41"/>
      <c r="V117" s="66">
        <f t="shared" si="30"/>
        <v>0</v>
      </c>
      <c r="W117" s="66">
        <f t="shared" si="31"/>
        <v>0</v>
      </c>
      <c r="X117" s="66">
        <f t="shared" si="32"/>
        <v>0</v>
      </c>
      <c r="Y117" s="67">
        <f t="shared" si="33"/>
        <v>0</v>
      </c>
    </row>
    <row r="118" spans="2:25" ht="15" customHeight="1">
      <c r="B118" s="68" t="str">
        <f>'[1]Комплектующие'!$A$227</f>
        <v>HD-D30</v>
      </c>
      <c r="C118" s="75" t="str">
        <f>'[1]Комплектующие'!$C$227:$E$227</f>
        <v>1024 * 64</v>
      </c>
      <c r="D118" s="65" t="str">
        <f>'[1]Комплектующие'!$H$227</f>
        <v>4 Гб</v>
      </c>
      <c r="E118" s="65" t="str">
        <f>'[1]Комплектующие'!$P$227</f>
        <v>+</v>
      </c>
      <c r="F118" s="95" t="str">
        <f>'[1]Комплектующие'!$I$227</f>
        <v>50pin (x2)</v>
      </c>
      <c r="G118" s="60" t="str">
        <f>'[1]Комплектующие'!$K$227</f>
        <v>+</v>
      </c>
      <c r="H118" s="63" t="str">
        <f>'[1]Комплектующие'!$L$227</f>
        <v>+</v>
      </c>
      <c r="I118" s="63">
        <f>'[1]Комплектующие'!$M$227</f>
        <v>0</v>
      </c>
      <c r="J118" s="63">
        <f>'[1]Комплектующие'!$N$227</f>
        <v>0</v>
      </c>
      <c r="K118" s="63" t="str">
        <f>'[1]Комплектующие'!$O$227</f>
        <v>+</v>
      </c>
      <c r="L118" s="63"/>
      <c r="M118" s="62"/>
      <c r="N118" s="47"/>
      <c r="O118" s="64"/>
      <c r="P118" s="67">
        <f>'[1]Комплектующие'!$AT$227</f>
        <v>59.7</v>
      </c>
      <c r="Q118" s="45"/>
      <c r="R118" s="89"/>
      <c r="S118" s="67">
        <f t="shared" si="29"/>
        <v>129.51999999999998</v>
      </c>
      <c r="T118" s="45"/>
      <c r="U118" s="41"/>
      <c r="V118" s="66">
        <f t="shared" si="30"/>
        <v>0</v>
      </c>
      <c r="W118" s="66">
        <f t="shared" si="31"/>
        <v>0</v>
      </c>
      <c r="X118" s="66">
        <f t="shared" si="32"/>
        <v>0</v>
      </c>
      <c r="Y118" s="67">
        <f t="shared" si="33"/>
        <v>0</v>
      </c>
    </row>
    <row r="119" spans="2:25" ht="15">
      <c r="B119" s="68" t="str">
        <f>'[1]Комплектующие'!$A$232</f>
        <v>HD-C15</v>
      </c>
      <c r="C119" s="75" t="str">
        <f>'[1]Комплектующие'!$C$232:$E$232</f>
        <v>384 * 320</v>
      </c>
      <c r="D119" s="65" t="str">
        <f>'[1]Комплектующие'!$H$232</f>
        <v>4 Гб</v>
      </c>
      <c r="E119" s="65" t="str">
        <f>'[1]Комплектующие'!$P$232</f>
        <v>+</v>
      </c>
      <c r="F119" s="95" t="str">
        <f>'[1]Комплектующие'!$I$232</f>
        <v>75 (x10)</v>
      </c>
      <c r="G119" s="60" t="str">
        <f>'[1]Комплектующие'!$K$232</f>
        <v>+</v>
      </c>
      <c r="H119" s="63" t="str">
        <f>'[1]Комплектующие'!$L$232</f>
        <v>+</v>
      </c>
      <c r="I119" s="63">
        <f>'[1]Комплектующие'!$M$232</f>
        <v>0</v>
      </c>
      <c r="J119" s="63">
        <f>'[1]Комплектующие'!$N$232</f>
        <v>0</v>
      </c>
      <c r="K119" s="63" t="str">
        <f>'[1]Комплектующие'!$O$232</f>
        <v>+</v>
      </c>
      <c r="L119" s="63"/>
      <c r="M119" s="62"/>
      <c r="N119" s="47"/>
      <c r="O119" s="64"/>
      <c r="P119" s="67">
        <f>'[1]Комплектующие'!$AT$232</f>
        <v>0</v>
      </c>
      <c r="Q119" s="45"/>
      <c r="R119" s="89"/>
      <c r="S119" s="67">
        <f t="shared" si="29"/>
        <v>0</v>
      </c>
      <c r="T119" s="45"/>
      <c r="U119" s="41"/>
      <c r="V119" s="66">
        <f t="shared" si="30"/>
        <v>0</v>
      </c>
      <c r="W119" s="66">
        <f t="shared" si="31"/>
        <v>0</v>
      </c>
      <c r="X119" s="66">
        <f t="shared" si="32"/>
        <v>0</v>
      </c>
      <c r="Y119" s="67">
        <f t="shared" si="33"/>
        <v>0</v>
      </c>
    </row>
    <row r="120" spans="2:25" ht="15">
      <c r="B120" s="68" t="str">
        <f>'[1]Комплектующие'!$A$233</f>
        <v>HD-C15c</v>
      </c>
      <c r="C120" s="75" t="str">
        <f>'[1]Комплектующие'!$C$233:$E$233</f>
        <v>384 * 320</v>
      </c>
      <c r="D120" s="65" t="str">
        <f>'[1]Комплектующие'!$H$233</f>
        <v>4 Гб</v>
      </c>
      <c r="E120" s="65" t="str">
        <f>'[1]Комплектующие'!$P$233</f>
        <v>+</v>
      </c>
      <c r="F120" s="95" t="str">
        <f>'[1]Комплектующие'!$I$233</f>
        <v>75 (x10)</v>
      </c>
      <c r="G120" s="60" t="str">
        <f>'[1]Комплектующие'!$K$233</f>
        <v>+</v>
      </c>
      <c r="H120" s="63" t="str">
        <f>'[1]Комплектующие'!$L$233</f>
        <v>+</v>
      </c>
      <c r="I120" s="63">
        <f>'[1]Комплектующие'!$M$233</f>
        <v>0</v>
      </c>
      <c r="J120" s="63">
        <f>'[1]Комплектующие'!$N$233</f>
        <v>0</v>
      </c>
      <c r="K120" s="63" t="str">
        <f>'[1]Комплектующие'!$O$233</f>
        <v>+</v>
      </c>
      <c r="L120" s="63"/>
      <c r="M120" s="62"/>
      <c r="N120" s="47"/>
      <c r="O120" s="64"/>
      <c r="P120" s="67">
        <f>'[1]Комплектующие'!$AT$233</f>
        <v>99.5</v>
      </c>
      <c r="Q120" s="45"/>
      <c r="R120" s="89"/>
      <c r="S120" s="67">
        <f>ROUNDUP($S$3*P120,2)</f>
        <v>215.87</v>
      </c>
      <c r="T120" s="45"/>
      <c r="U120" s="41"/>
      <c r="V120" s="66">
        <f>IF(U120=0,0,ROUND(IF(M120=0,U120*S120,(U120-MOD(U120,M120))*R120+MOD(U120,M120)*S120)/1.2/U120,2))</f>
        <v>0</v>
      </c>
      <c r="W120" s="66">
        <f>ROUND(U120*V120,2)</f>
        <v>0</v>
      </c>
      <c r="X120" s="66">
        <f>ROUND(W120*0.2,2)</f>
        <v>0</v>
      </c>
      <c r="Y120" s="67">
        <f>W120+X120</f>
        <v>0</v>
      </c>
    </row>
    <row r="121" spans="2:25" ht="15">
      <c r="B121" s="68" t="str">
        <f>'[1]Комплектующие'!$A$237</f>
        <v>HD-C35</v>
      </c>
      <c r="C121" s="75" t="str">
        <f>'[1]Комплектующие'!$C$237:$E$237</f>
        <v>640 * 480</v>
      </c>
      <c r="D121" s="65" t="str">
        <f>'[1]Комплектующие'!$H$237</f>
        <v>4 Гб</v>
      </c>
      <c r="E121" s="65" t="str">
        <f>'[1]Комплектующие'!$P$237</f>
        <v>+</v>
      </c>
      <c r="F121" s="95" t="str">
        <f>'[1]Комплектующие'!$I$237</f>
        <v>50pin (x2)</v>
      </c>
      <c r="G121" s="60" t="str">
        <f>'[1]Комплектующие'!$K$237</f>
        <v>+</v>
      </c>
      <c r="H121" s="63" t="str">
        <f>'[1]Комплектующие'!$L$237</f>
        <v>+</v>
      </c>
      <c r="I121" s="63">
        <f>'[1]Комплектующие'!$M$237</f>
        <v>0</v>
      </c>
      <c r="J121" s="63">
        <f>'[1]Комплектующие'!$N$237</f>
        <v>0</v>
      </c>
      <c r="K121" s="63" t="str">
        <f>'[1]Комплектующие'!$O$237</f>
        <v>+</v>
      </c>
      <c r="L121" s="63"/>
      <c r="M121" s="62"/>
      <c r="N121" s="47"/>
      <c r="O121" s="64"/>
      <c r="P121" s="67">
        <f>'[1]Комплектующие'!$AT$237</f>
        <v>0</v>
      </c>
      <c r="Q121" s="45"/>
      <c r="R121" s="89"/>
      <c r="S121" s="67">
        <f>ROUNDUP($S$3*P121,2)</f>
        <v>0</v>
      </c>
      <c r="T121" s="45"/>
      <c r="U121" s="41"/>
      <c r="V121" s="66">
        <f>IF(U121=0,0,ROUND(IF(M121=0,U121*S121,(U121-MOD(U121,M121))*R121+MOD(U121,M121)*S121)/1.2/U121,2))</f>
        <v>0</v>
      </c>
      <c r="W121" s="66">
        <f>ROUND(U121*V121,2)</f>
        <v>0</v>
      </c>
      <c r="X121" s="66">
        <f>ROUND(W121*0.2,2)</f>
        <v>0</v>
      </c>
      <c r="Y121" s="67">
        <f>W121+X121</f>
        <v>0</v>
      </c>
    </row>
    <row r="122" spans="2:25" ht="15">
      <c r="B122" s="68" t="str">
        <f>'[1]Комплектующие'!$A$238</f>
        <v>HD-C35c</v>
      </c>
      <c r="C122" s="75" t="str">
        <f>'[1]Комплектующие'!$C$238:$E$238</f>
        <v>640 * 480</v>
      </c>
      <c r="D122" s="65" t="str">
        <f>'[1]Комплектующие'!$H$238</f>
        <v>4 Гб</v>
      </c>
      <c r="E122" s="65" t="str">
        <f>'[1]Комплектующие'!$P$238</f>
        <v>+</v>
      </c>
      <c r="F122" s="95" t="str">
        <f>'[1]Комплектующие'!$I$238</f>
        <v>50pin (x2)</v>
      </c>
      <c r="G122" s="60" t="str">
        <f>'[1]Комплектующие'!$K$238</f>
        <v>+</v>
      </c>
      <c r="H122" s="63" t="str">
        <f>'[1]Комплектующие'!$L$238</f>
        <v>+</v>
      </c>
      <c r="I122" s="63">
        <f>'[1]Комплектующие'!$M$238</f>
        <v>0</v>
      </c>
      <c r="J122" s="63">
        <f>'[1]Комплектующие'!$N$238</f>
        <v>0</v>
      </c>
      <c r="K122" s="63" t="str">
        <f>'[1]Комплектующие'!$O$238</f>
        <v>+</v>
      </c>
      <c r="L122" s="63"/>
      <c r="M122" s="62"/>
      <c r="N122" s="47"/>
      <c r="O122" s="64"/>
      <c r="P122" s="67">
        <f>'[1]Комплектующие'!$AT$238</f>
        <v>145.4</v>
      </c>
      <c r="Q122" s="45"/>
      <c r="R122" s="89"/>
      <c r="S122" s="67">
        <f t="shared" si="29"/>
        <v>315.45</v>
      </c>
      <c r="T122" s="45"/>
      <c r="U122" s="41"/>
      <c r="V122" s="66">
        <f t="shared" si="30"/>
        <v>0</v>
      </c>
      <c r="W122" s="66">
        <f t="shared" si="31"/>
        <v>0</v>
      </c>
      <c r="X122" s="66">
        <f t="shared" si="32"/>
        <v>0</v>
      </c>
      <c r="Y122" s="67">
        <f t="shared" si="33"/>
        <v>0</v>
      </c>
    </row>
    <row r="123" spans="2:25" ht="15">
      <c r="B123" s="68" t="str">
        <f>'[1]Комплектующие'!$A$239</f>
        <v>HD-A30</v>
      </c>
      <c r="C123" s="75" t="str">
        <f>'[1]Комплектующие'!$C$239:$E$239</f>
        <v>1024 * 512</v>
      </c>
      <c r="D123" s="65" t="str">
        <f>'[1]Комплектующие'!$H$239</f>
        <v>4 Гб</v>
      </c>
      <c r="E123" s="65" t="str">
        <f>'[1]Комплектующие'!$P$239</f>
        <v>+</v>
      </c>
      <c r="F123" s="95" t="str">
        <f>'[1]Комплектующие'!$I$239</f>
        <v>50pin (x2)</v>
      </c>
      <c r="G123" s="60" t="str">
        <f>'[1]Комплектующие'!$K$239</f>
        <v>+</v>
      </c>
      <c r="H123" s="63" t="str">
        <f>'[1]Комплектующие'!$L$239</f>
        <v>+</v>
      </c>
      <c r="I123" s="63">
        <f>'[1]Комплектующие'!$M$239</f>
        <v>0</v>
      </c>
      <c r="J123" s="63">
        <f>'[1]Комплектующие'!$N$239</f>
        <v>0</v>
      </c>
      <c r="K123" s="63" t="str">
        <f>'[1]Комплектующие'!$O$239</f>
        <v>+</v>
      </c>
      <c r="L123" s="63"/>
      <c r="M123" s="62"/>
      <c r="N123" s="47"/>
      <c r="O123" s="64"/>
      <c r="P123" s="67">
        <f>'[1]Комплектующие'!$AT$239</f>
        <v>168.4</v>
      </c>
      <c r="Q123" s="45"/>
      <c r="R123" s="89"/>
      <c r="S123" s="67">
        <f>ROUNDUP($S$3*P123,2)</f>
        <v>365.34999999999997</v>
      </c>
      <c r="T123" s="45"/>
      <c r="U123" s="41"/>
      <c r="V123" s="66">
        <f t="shared" si="25"/>
        <v>0</v>
      </c>
      <c r="W123" s="66">
        <f t="shared" si="26"/>
        <v>0</v>
      </c>
      <c r="X123" s="66">
        <f t="shared" si="27"/>
        <v>0</v>
      </c>
      <c r="Y123" s="67">
        <f t="shared" si="28"/>
        <v>0</v>
      </c>
    </row>
    <row r="124" spans="2:25" ht="15">
      <c r="B124" s="68" t="str">
        <f>'[1]Комплектующие'!$A$240</f>
        <v>HD-A30+ (sending card)</v>
      </c>
      <c r="C124" s="75" t="str">
        <f>'[1]Комплектующие'!$C$240:$E$240</f>
        <v>1024 * 512</v>
      </c>
      <c r="D124" s="65" t="str">
        <f>'[1]Комплектующие'!$H$240</f>
        <v>4 Гб</v>
      </c>
      <c r="E124" s="65" t="str">
        <f>'[1]Комплектующие'!$P$240</f>
        <v>+</v>
      </c>
      <c r="F124" s="95">
        <f>'[1]Комплектующие'!$I$240</f>
        <v>0</v>
      </c>
      <c r="G124" s="60" t="str">
        <f>'[1]Комплектующие'!$K$240</f>
        <v>+</v>
      </c>
      <c r="H124" s="63" t="str">
        <f>'[1]Комплектующие'!$L$240</f>
        <v>+</v>
      </c>
      <c r="I124" s="63">
        <f>'[1]Комплектующие'!$M$240</f>
        <v>0</v>
      </c>
      <c r="J124" s="63">
        <f>'[1]Комплектующие'!$N$240</f>
        <v>0</v>
      </c>
      <c r="K124" s="63" t="str">
        <f>'[1]Комплектующие'!$O$240</f>
        <v>+</v>
      </c>
      <c r="L124" s="63"/>
      <c r="M124" s="62"/>
      <c r="N124" s="47"/>
      <c r="O124" s="64"/>
      <c r="P124" s="67">
        <f>'[1]Комплектующие'!$AT$240</f>
        <v>168.4</v>
      </c>
      <c r="Q124" s="45"/>
      <c r="R124" s="89"/>
      <c r="S124" s="67">
        <f>ROUNDUP($S$3*P124,2)</f>
        <v>365.34999999999997</v>
      </c>
      <c r="T124" s="45"/>
      <c r="U124" s="41"/>
      <c r="V124" s="66">
        <f t="shared" si="25"/>
        <v>0</v>
      </c>
      <c r="W124" s="66">
        <f t="shared" si="26"/>
        <v>0</v>
      </c>
      <c r="X124" s="66">
        <f t="shared" si="27"/>
        <v>0</v>
      </c>
      <c r="Y124" s="67">
        <f t="shared" si="28"/>
        <v>0</v>
      </c>
    </row>
    <row r="125" spans="2:25" ht="15">
      <c r="B125" s="68" t="str">
        <f>'[1]Комплектующие'!$A$245</f>
        <v>HD-A601 (player box)</v>
      </c>
      <c r="C125" s="75" t="str">
        <f>'[1]Комплектующие'!$C$245:$E$245</f>
        <v>800 * 600</v>
      </c>
      <c r="D125" s="65" t="str">
        <f>'[1]Комплектующие'!$H$245</f>
        <v>4 Гб</v>
      </c>
      <c r="E125" s="65" t="str">
        <f>'[1]Комплектующие'!$P$245</f>
        <v>+</v>
      </c>
      <c r="F125" s="95">
        <f>'[1]Комплектующие'!$I$245</f>
        <v>0</v>
      </c>
      <c r="G125" s="60" t="str">
        <f>'[1]Комплектующие'!$K$245</f>
        <v>+</v>
      </c>
      <c r="H125" s="63" t="str">
        <f>'[1]Комплектующие'!$L$245</f>
        <v>+</v>
      </c>
      <c r="I125" s="63">
        <f>'[1]Комплектующие'!$M$245</f>
        <v>0</v>
      </c>
      <c r="J125" s="63">
        <f>'[1]Комплектующие'!$N$245</f>
        <v>0</v>
      </c>
      <c r="K125" s="63">
        <f>'[1]Комплектующие'!$O$245</f>
        <v>0</v>
      </c>
      <c r="L125" s="63"/>
      <c r="M125" s="62"/>
      <c r="N125" s="47"/>
      <c r="O125" s="64"/>
      <c r="P125" s="67">
        <f>'[1]Комплектующие'!$AT$245</f>
        <v>229.6</v>
      </c>
      <c r="Q125" s="45"/>
      <c r="R125" s="89"/>
      <c r="S125" s="67">
        <f>ROUNDUP($S$3*P125,2)</f>
        <v>498.12</v>
      </c>
      <c r="T125" s="45"/>
      <c r="U125" s="41"/>
      <c r="V125" s="66">
        <f t="shared" si="25"/>
        <v>0</v>
      </c>
      <c r="W125" s="66">
        <f t="shared" si="26"/>
        <v>0</v>
      </c>
      <c r="X125" s="66">
        <f t="shared" si="27"/>
        <v>0</v>
      </c>
      <c r="Y125" s="67">
        <f t="shared" si="28"/>
        <v>0</v>
      </c>
    </row>
    <row r="126" spans="2:25" ht="15">
      <c r="B126" s="68" t="str">
        <f>'[1]Комплектующие'!$A$246</f>
        <v>HD-A602 (player box)</v>
      </c>
      <c r="C126" s="75" t="str">
        <f>'[1]Комплектующие'!$C$246:$E$246</f>
        <v>1280 * 720</v>
      </c>
      <c r="D126" s="65" t="str">
        <f>'[1]Комплектующие'!$H$246</f>
        <v>4 Гб</v>
      </c>
      <c r="E126" s="65" t="str">
        <f>'[1]Комплектующие'!$P$246</f>
        <v>+</v>
      </c>
      <c r="F126" s="95">
        <f>'[1]Комплектующие'!$I$246</f>
        <v>0</v>
      </c>
      <c r="G126" s="60" t="str">
        <f>'[1]Комплектующие'!$K$246</f>
        <v>+</v>
      </c>
      <c r="H126" s="63" t="str">
        <f>'[1]Комплектующие'!$L$246</f>
        <v>+</v>
      </c>
      <c r="I126" s="63">
        <f>'[1]Комплектующие'!$M$246</f>
        <v>0</v>
      </c>
      <c r="J126" s="63">
        <f>'[1]Комплектующие'!$N$246</f>
        <v>0</v>
      </c>
      <c r="K126" s="63">
        <f>'[1]Комплектующие'!$O$246</f>
        <v>0</v>
      </c>
      <c r="L126" s="63"/>
      <c r="M126" s="62"/>
      <c r="N126" s="47"/>
      <c r="O126" s="64"/>
      <c r="P126" s="67">
        <f>'[1]Комплектующие'!$AT$246</f>
        <v>275.5</v>
      </c>
      <c r="Q126" s="45"/>
      <c r="R126" s="89"/>
      <c r="S126" s="67">
        <f>ROUNDUP($S$3*P126,2)</f>
        <v>597.7</v>
      </c>
      <c r="T126" s="45"/>
      <c r="U126" s="41"/>
      <c r="V126" s="66">
        <f>IF(U126=0,0,ROUND(IF(M126=0,U126*S126,(U126-MOD(U126,M126))*R126+MOD(U126,M126)*S126)/1.2/U126,2))</f>
        <v>0</v>
      </c>
      <c r="W126" s="66">
        <f>ROUND(U126*V126,2)</f>
        <v>0</v>
      </c>
      <c r="X126" s="66">
        <f>ROUND(W126*0.2,2)</f>
        <v>0</v>
      </c>
      <c r="Y126" s="67">
        <f>W126+X126</f>
        <v>0</v>
      </c>
    </row>
    <row r="127" spans="2:25" ht="15">
      <c r="B127" s="68" t="str">
        <f>'[1]Комплектующие'!$A$247</f>
        <v>HD-A603 (player box)</v>
      </c>
      <c r="C127" s="75" t="str">
        <f>'[1]Комплектующие'!$C$247:$E$247</f>
        <v>1920 * 1080</v>
      </c>
      <c r="D127" s="65" t="str">
        <f>'[1]Комплектующие'!$H$247</f>
        <v>4 Гб</v>
      </c>
      <c r="E127" s="65" t="str">
        <f>'[1]Комплектующие'!$P$247</f>
        <v>+</v>
      </c>
      <c r="F127" s="95">
        <f>'[1]Комплектующие'!$I$247</f>
        <v>0</v>
      </c>
      <c r="G127" s="60" t="str">
        <f>'[1]Комплектующие'!$K$247</f>
        <v>+</v>
      </c>
      <c r="H127" s="63" t="str">
        <f>'[1]Комплектующие'!$L$247</f>
        <v>+</v>
      </c>
      <c r="I127" s="63">
        <f>'[1]Комплектующие'!$M$247</f>
        <v>0</v>
      </c>
      <c r="J127" s="63">
        <f>'[1]Комплектующие'!$N$247</f>
        <v>0</v>
      </c>
      <c r="K127" s="63">
        <f>'[1]Комплектующие'!$O$247</f>
        <v>0</v>
      </c>
      <c r="L127" s="63"/>
      <c r="M127" s="62"/>
      <c r="N127" s="47"/>
      <c r="O127" s="64"/>
      <c r="P127" s="67">
        <f>'[1]Комплектующие'!$AT$247</f>
        <v>352</v>
      </c>
      <c r="Q127" s="45"/>
      <c r="R127" s="89"/>
      <c r="S127" s="67">
        <f>ROUNDUP($S$3*P127,2)</f>
        <v>763.67</v>
      </c>
      <c r="T127" s="45"/>
      <c r="U127" s="41"/>
      <c r="V127" s="66">
        <f>IF(U127=0,0,ROUND(IF(M127=0,U127*S127,(U127-MOD(U127,M127))*R127+MOD(U127,M127)*S127)/1.2/U127,2))</f>
        <v>0</v>
      </c>
      <c r="W127" s="66">
        <f>ROUND(U127*V127,2)</f>
        <v>0</v>
      </c>
      <c r="X127" s="66">
        <f>ROUND(W127*0.2,2)</f>
        <v>0</v>
      </c>
      <c r="Y127" s="67">
        <f>W127+X127</f>
        <v>0</v>
      </c>
    </row>
    <row r="128" spans="2:25" ht="15">
      <c r="B128" s="68" t="str">
        <f>'[1]Комплектующие'!$A$241</f>
        <v>HD-A3 (player box)</v>
      </c>
      <c r="C128" s="75" t="str">
        <f>'[1]Комплектующие'!$C$241:$E$241</f>
        <v>1280 * 512</v>
      </c>
      <c r="D128" s="65" t="str">
        <f>'[1]Комплектующие'!$H$241</f>
        <v>8 Гб</v>
      </c>
      <c r="E128" s="65" t="str">
        <f>'[1]Комплектующие'!$P$241</f>
        <v>+</v>
      </c>
      <c r="F128" s="95">
        <f>'[1]Комплектующие'!$I$241</f>
        <v>0</v>
      </c>
      <c r="G128" s="60" t="str">
        <f>'[1]Комплектующие'!$K$241</f>
        <v>+</v>
      </c>
      <c r="H128" s="63" t="str">
        <f>'[1]Комплектующие'!$L$241</f>
        <v>+</v>
      </c>
      <c r="I128" s="63" t="str">
        <f>'[1]Комплектующие'!$M$241</f>
        <v>+</v>
      </c>
      <c r="J128" s="63">
        <f>'[1]Комплектующие'!$N$241</f>
        <v>0</v>
      </c>
      <c r="K128" s="63" t="str">
        <f>'[1]Комплектующие'!$O$241</f>
        <v>+</v>
      </c>
      <c r="L128" s="63"/>
      <c r="M128" s="62"/>
      <c r="N128" s="47"/>
      <c r="O128" s="64"/>
      <c r="P128" s="67">
        <f>'[1]Комплектующие'!$AT$241</f>
        <v>168.4</v>
      </c>
      <c r="Q128" s="45"/>
      <c r="R128" s="89"/>
      <c r="S128" s="67">
        <f>ROUNDUP($S$3*P128,2)</f>
        <v>365.34999999999997</v>
      </c>
      <c r="T128" s="45"/>
      <c r="U128" s="41"/>
      <c r="V128" s="66">
        <f>IF(U128=0,0,ROUND(IF(M128=0,U128*S128,(U128-MOD(U128,M128))*R128+MOD(U128,M128)*S128)/1.2/U128,2))</f>
        <v>0</v>
      </c>
      <c r="W128" s="66">
        <f>ROUND(U128*V128,2)</f>
        <v>0</v>
      </c>
      <c r="X128" s="66">
        <f>ROUND(W128*0.2,2)</f>
        <v>0</v>
      </c>
      <c r="Y128" s="67">
        <f>W128+X128</f>
        <v>0</v>
      </c>
    </row>
    <row r="129" spans="2:25" ht="15">
      <c r="B129" s="68" t="str">
        <f>'[1]Комплектующие'!$A$242</f>
        <v>HD-A4 (player box)</v>
      </c>
      <c r="C129" s="75" t="str">
        <f>'[1]Комплектующие'!$C$242:$E$242</f>
        <v>1280 * 512</v>
      </c>
      <c r="D129" s="65" t="str">
        <f>'[1]Комплектующие'!$H$242</f>
        <v>8 Гб</v>
      </c>
      <c r="E129" s="65" t="str">
        <f>'[1]Комплектующие'!$P$242</f>
        <v>+</v>
      </c>
      <c r="F129" s="95">
        <f>'[1]Комплектующие'!$I$242</f>
        <v>0</v>
      </c>
      <c r="G129" s="60" t="str">
        <f>'[1]Комплектующие'!$K$242</f>
        <v>+</v>
      </c>
      <c r="H129" s="63" t="str">
        <f>'[1]Комплектующие'!$L$242</f>
        <v>+</v>
      </c>
      <c r="I129" s="63" t="str">
        <f>'[1]Комплектующие'!$M$242</f>
        <v>+</v>
      </c>
      <c r="J129" s="63">
        <f>'[1]Комплектующие'!$N$242</f>
        <v>0</v>
      </c>
      <c r="K129" s="63" t="str">
        <f>'[1]Комплектующие'!$O$242</f>
        <v>+</v>
      </c>
      <c r="L129" s="63"/>
      <c r="M129" s="62"/>
      <c r="N129" s="47"/>
      <c r="O129" s="64"/>
      <c r="P129" s="67">
        <f>'[1]Комплектующие'!$AT$242</f>
        <v>260.20000000000005</v>
      </c>
      <c r="Q129" s="45"/>
      <c r="R129" s="89"/>
      <c r="S129" s="67">
        <f>ROUNDUP($S$3*P129,2)</f>
        <v>564.51</v>
      </c>
      <c r="T129" s="45"/>
      <c r="U129" s="41"/>
      <c r="V129" s="66">
        <f>IF(U129=0,0,ROUND(IF(M129=0,U129*S129,(U129-MOD(U129,M129))*R129+MOD(U129,M129)*S129)/1.2/U129,2))</f>
        <v>0</v>
      </c>
      <c r="W129" s="66">
        <f>ROUND(U129*V129,2)</f>
        <v>0</v>
      </c>
      <c r="X129" s="66">
        <f>ROUND(W129*0.2,2)</f>
        <v>0</v>
      </c>
      <c r="Y129" s="67">
        <f>W129+X129</f>
        <v>0</v>
      </c>
    </row>
    <row r="130" spans="2:25" ht="15">
      <c r="B130" s="68" t="str">
        <f>'[1]Комплектующие'!$A$243</f>
        <v>HD-A5 (player box)</v>
      </c>
      <c r="C130" s="75" t="str">
        <f>'[1]Комплектующие'!$C$243:$E$243</f>
        <v>1280 * 1024</v>
      </c>
      <c r="D130" s="65" t="str">
        <f>'[1]Комплектующие'!$H$243</f>
        <v>8 Гб</v>
      </c>
      <c r="E130" s="65" t="str">
        <f>'[1]Комплектующие'!$P$243</f>
        <v>+</v>
      </c>
      <c r="F130" s="95">
        <f>'[1]Комплектующие'!$I$243</f>
        <v>0</v>
      </c>
      <c r="G130" s="60" t="str">
        <f>'[1]Комплектующие'!$K$243</f>
        <v>+</v>
      </c>
      <c r="H130" s="63" t="str">
        <f>'[1]Комплектующие'!$L$243</f>
        <v>+</v>
      </c>
      <c r="I130" s="63" t="str">
        <f>'[1]Комплектующие'!$M$243</f>
        <v>+</v>
      </c>
      <c r="J130" s="63">
        <f>'[1]Комплектующие'!$N$243</f>
        <v>0</v>
      </c>
      <c r="K130" s="63" t="str">
        <f>'[1]Комплектующие'!$O$243</f>
        <v>+</v>
      </c>
      <c r="L130" s="63"/>
      <c r="M130" s="62"/>
      <c r="N130" s="47"/>
      <c r="O130" s="64"/>
      <c r="P130" s="67">
        <f>'[1]Комплектующие'!$AT$243</f>
        <v>321.40000000000003</v>
      </c>
      <c r="Q130" s="45"/>
      <c r="R130" s="89"/>
      <c r="S130" s="67">
        <f>ROUNDUP($S$3*P130,2)</f>
        <v>697.28</v>
      </c>
      <c r="T130" s="45"/>
      <c r="U130" s="41"/>
      <c r="V130" s="66"/>
      <c r="W130" s="66"/>
      <c r="X130" s="66"/>
      <c r="Y130" s="67"/>
    </row>
    <row r="131" spans="2:25" ht="15">
      <c r="B131" s="68" t="str">
        <f>'[1]Комплектующие'!$A$244</f>
        <v>HD-A6 (player box)</v>
      </c>
      <c r="C131" s="75" t="str">
        <f>'[1]Комплектующие'!$C$244:$E$244</f>
        <v>2048 * 1024</v>
      </c>
      <c r="D131" s="65" t="str">
        <f>'[1]Комплектующие'!$H$244</f>
        <v>8 Гб</v>
      </c>
      <c r="E131" s="65" t="str">
        <f>'[1]Комплектующие'!$P$244</f>
        <v>+</v>
      </c>
      <c r="F131" s="95">
        <f>'[1]Комплектующие'!$I$244</f>
        <v>0</v>
      </c>
      <c r="G131" s="60" t="str">
        <f>'[1]Комплектующие'!$K$244</f>
        <v>+</v>
      </c>
      <c r="H131" s="63" t="str">
        <f>'[1]Комплектующие'!$L$244</f>
        <v>+</v>
      </c>
      <c r="I131" s="63" t="str">
        <f>'[1]Комплектующие'!$M$244</f>
        <v>+</v>
      </c>
      <c r="J131" s="63">
        <f>'[1]Комплектующие'!$N$244</f>
        <v>0</v>
      </c>
      <c r="K131" s="63" t="str">
        <f>'[1]Комплектующие'!$O$244</f>
        <v>+</v>
      </c>
      <c r="L131" s="63"/>
      <c r="M131" s="62"/>
      <c r="N131" s="47"/>
      <c r="O131" s="64"/>
      <c r="P131" s="67">
        <f>'[1]Комплектующие'!$AT$244</f>
        <v>489.70000000000005</v>
      </c>
      <c r="Q131" s="45"/>
      <c r="R131" s="89"/>
      <c r="S131" s="67">
        <f>ROUNDUP($S$3*P131,2)</f>
        <v>1062.41</v>
      </c>
      <c r="T131" s="45"/>
      <c r="U131" s="41"/>
      <c r="V131" s="66"/>
      <c r="W131" s="66"/>
      <c r="X131" s="66"/>
      <c r="Y131" s="67"/>
    </row>
    <row r="132" spans="2:25" ht="15">
      <c r="B132" s="68" t="str">
        <f>'[1]Комплектующие'!$A$248</f>
        <v>HD-R500 (receiving card)</v>
      </c>
      <c r="C132" s="75" t="str">
        <f>'[1]Комплектующие'!$C$248:$E$248</f>
        <v>256 * 256</v>
      </c>
      <c r="D132" s="65">
        <f>'[1]Комплектующие'!$H$248</f>
        <v>0</v>
      </c>
      <c r="E132" s="65" t="str">
        <f>'[1]Комплектующие'!$P$248</f>
        <v>+</v>
      </c>
      <c r="F132" s="95" t="str">
        <f>'[1]Комплектующие'!$I$248</f>
        <v>50pin (x2)</v>
      </c>
      <c r="G132" s="60">
        <f>'[1]Комплектующие'!$K$248</f>
        <v>0</v>
      </c>
      <c r="H132" s="63">
        <f>'[1]Комплектующие'!$L$248</f>
        <v>0</v>
      </c>
      <c r="I132" s="63">
        <f>'[1]Комплектующие'!$M$248</f>
        <v>0</v>
      </c>
      <c r="J132" s="63">
        <f>'[1]Комплектующие'!$N$248</f>
        <v>0</v>
      </c>
      <c r="K132" s="63">
        <f>'[1]Комплектующие'!$O$248</f>
        <v>0</v>
      </c>
      <c r="L132" s="63"/>
      <c r="M132" s="62"/>
      <c r="N132" s="47"/>
      <c r="O132" s="64"/>
      <c r="P132" s="67">
        <f>'[1]Комплектующие'!$AT$248</f>
        <v>30.700000000000003</v>
      </c>
      <c r="Q132" s="45"/>
      <c r="R132" s="89"/>
      <c r="S132" s="67">
        <f>ROUNDUP($S$3*P132,2)</f>
        <v>66.61</v>
      </c>
      <c r="T132" s="45"/>
      <c r="U132" s="41"/>
      <c r="V132" s="66">
        <f>IF(U132=0,0,ROUND(IF(M132=0,U132*S132,(U132-MOD(U132,M132))*R132+MOD(U132,M132)*S132)/1.2/U132,2))</f>
        <v>0</v>
      </c>
      <c r="W132" s="66">
        <f>ROUND(U132*V132,2)</f>
        <v>0</v>
      </c>
      <c r="X132" s="66">
        <f>ROUND(W132*0.2,2)</f>
        <v>0</v>
      </c>
      <c r="Y132" s="67">
        <f>W132+X132</f>
        <v>0</v>
      </c>
    </row>
    <row r="133" spans="2:25" ht="15">
      <c r="B133" s="68" t="str">
        <f>'[1]Комплектующие'!$A$249</f>
        <v>HD-R501 (receiving card)</v>
      </c>
      <c r="C133" s="75" t="str">
        <f>'[1]Комплектующие'!$C$249:$E$249</f>
        <v>256 * 256</v>
      </c>
      <c r="D133" s="65">
        <f>'[1]Комплектующие'!$H$249</f>
        <v>0</v>
      </c>
      <c r="E133" s="65" t="str">
        <f>'[1]Комплектующие'!$P$249</f>
        <v>+</v>
      </c>
      <c r="F133" s="95" t="str">
        <f>'[1]Комплектующие'!$I$249</f>
        <v>75 (x12)</v>
      </c>
      <c r="G133" s="60">
        <f>'[1]Комплектующие'!$K$249</f>
        <v>0</v>
      </c>
      <c r="H133" s="63">
        <f>'[1]Комплектующие'!$L$249</f>
        <v>0</v>
      </c>
      <c r="I133" s="63">
        <f>'[1]Комплектующие'!$M$249</f>
        <v>0</v>
      </c>
      <c r="J133" s="63">
        <f>'[1]Комплектующие'!$N$249</f>
        <v>0</v>
      </c>
      <c r="K133" s="63">
        <f>'[1]Комплектующие'!$O$249</f>
        <v>0</v>
      </c>
      <c r="L133" s="63"/>
      <c r="M133" s="62"/>
      <c r="N133" s="47"/>
      <c r="O133" s="64"/>
      <c r="P133" s="67">
        <f>'[1]Комплектующие'!$AT$249</f>
        <v>30.700000000000003</v>
      </c>
      <c r="Q133" s="45"/>
      <c r="R133" s="89"/>
      <c r="S133" s="67">
        <f aca="true" t="shared" si="34" ref="S133:S138">ROUNDUP($S$3*P133,2)</f>
        <v>66.61</v>
      </c>
      <c r="T133" s="45"/>
      <c r="U133" s="41"/>
      <c r="V133" s="66">
        <f aca="true" t="shared" si="35" ref="V133:V138">IF(U133=0,0,ROUND(IF(M133=0,U133*S133,(U133-MOD(U133,M133))*R133+MOD(U133,M133)*S133)/1.2/U133,2))</f>
        <v>0</v>
      </c>
      <c r="W133" s="66">
        <f aca="true" t="shared" si="36" ref="W133:W138">ROUND(U133*V133,2)</f>
        <v>0</v>
      </c>
      <c r="X133" s="66">
        <f aca="true" t="shared" si="37" ref="X133:X138">ROUND(W133*0.2,2)</f>
        <v>0</v>
      </c>
      <c r="Y133" s="67">
        <f aca="true" t="shared" si="38" ref="Y133:Y138">W133+X133</f>
        <v>0</v>
      </c>
    </row>
    <row r="134" spans="2:25" ht="15">
      <c r="B134" s="68" t="str">
        <f>'[1]Комплектующие'!$A$250</f>
        <v>HD-R5018 (receiving card)</v>
      </c>
      <c r="C134" s="75" t="str">
        <f>'[1]Комплектующие'!$C$250:$E$250</f>
        <v>256 * 256</v>
      </c>
      <c r="D134" s="65">
        <f>'[1]Комплектующие'!$H$250</f>
        <v>0</v>
      </c>
      <c r="E134" s="65" t="str">
        <f>'[1]Комплектующие'!$P$250</f>
        <v>+</v>
      </c>
      <c r="F134" s="95" t="str">
        <f>'[1]Комплектующие'!$I$250</f>
        <v>75 (x8)</v>
      </c>
      <c r="G134" s="60">
        <f>'[1]Комплектующие'!$K$250</f>
        <v>0</v>
      </c>
      <c r="H134" s="63">
        <f>'[1]Комплектующие'!$L$250</f>
        <v>0</v>
      </c>
      <c r="I134" s="63">
        <f>'[1]Комплектующие'!$M$250</f>
        <v>0</v>
      </c>
      <c r="J134" s="63">
        <f>'[1]Комплектующие'!$N$250</f>
        <v>0</v>
      </c>
      <c r="K134" s="63">
        <f>'[1]Комплектующие'!$O$250</f>
        <v>0</v>
      </c>
      <c r="L134" s="63"/>
      <c r="M134" s="62"/>
      <c r="N134" s="47"/>
      <c r="O134" s="64"/>
      <c r="P134" s="67">
        <f>'[1]Комплектующие'!$AT$250</f>
        <v>24.6</v>
      </c>
      <c r="Q134" s="45"/>
      <c r="R134" s="89"/>
      <c r="S134" s="67">
        <f t="shared" si="34"/>
        <v>53.37</v>
      </c>
      <c r="T134" s="45"/>
      <c r="U134" s="41"/>
      <c r="V134" s="66">
        <f t="shared" si="35"/>
        <v>0</v>
      </c>
      <c r="W134" s="66">
        <f t="shared" si="36"/>
        <v>0</v>
      </c>
      <c r="X134" s="66">
        <f t="shared" si="37"/>
        <v>0</v>
      </c>
      <c r="Y134" s="67">
        <f t="shared" si="38"/>
        <v>0</v>
      </c>
    </row>
    <row r="135" spans="2:25" ht="15">
      <c r="B135" s="68" t="str">
        <f>'[1]Комплектующие'!$A$251</f>
        <v>HD-R512 (receiving card)</v>
      </c>
      <c r="C135" s="75" t="str">
        <f>'[1]Комплектующие'!$C$251:$E$251</f>
        <v>256 * 256</v>
      </c>
      <c r="D135" s="65">
        <f>'[1]Комплектующие'!$H$251</f>
        <v>0</v>
      </c>
      <c r="E135" s="65" t="str">
        <f>'[1]Комплектующие'!$P$251</f>
        <v>+</v>
      </c>
      <c r="F135" s="95" t="str">
        <f>'[1]Комплектующие'!$I$251</f>
        <v>75 (x12)</v>
      </c>
      <c r="G135" s="60">
        <f>'[1]Комплектующие'!$K$251</f>
        <v>0</v>
      </c>
      <c r="H135" s="63">
        <f>'[1]Комплектующие'!$L$251</f>
        <v>0</v>
      </c>
      <c r="I135" s="63">
        <f>'[1]Комплектующие'!$M$251</f>
        <v>0</v>
      </c>
      <c r="J135" s="63">
        <f>'[1]Комплектующие'!$N$251</f>
        <v>0</v>
      </c>
      <c r="K135" s="63">
        <f>'[1]Комплектующие'!$O$251</f>
        <v>0</v>
      </c>
      <c r="L135" s="63"/>
      <c r="M135" s="62"/>
      <c r="N135" s="47"/>
      <c r="O135" s="64"/>
      <c r="P135" s="67">
        <f>'[1]Комплектующие'!$AT$251</f>
        <v>30.700000000000003</v>
      </c>
      <c r="Q135" s="45"/>
      <c r="R135" s="89"/>
      <c r="S135" s="67">
        <f t="shared" si="34"/>
        <v>66.61</v>
      </c>
      <c r="T135" s="45"/>
      <c r="U135" s="41"/>
      <c r="V135" s="66">
        <f t="shared" si="35"/>
        <v>0</v>
      </c>
      <c r="W135" s="66">
        <f t="shared" si="36"/>
        <v>0</v>
      </c>
      <c r="X135" s="66">
        <f t="shared" si="37"/>
        <v>0</v>
      </c>
      <c r="Y135" s="67">
        <f t="shared" si="38"/>
        <v>0</v>
      </c>
    </row>
    <row r="136" spans="2:25" ht="15">
      <c r="B136" s="68" t="str">
        <f>'[1]Комплектующие'!$A$252</f>
        <v>HD-R516 (receiving card)</v>
      </c>
      <c r="C136" s="75" t="str">
        <f>'[1]Комплектующие'!$C$252:$E$252</f>
        <v>256 * 512</v>
      </c>
      <c r="D136" s="65">
        <f>'[1]Комплектующие'!$H$252</f>
        <v>0</v>
      </c>
      <c r="E136" s="65" t="str">
        <f>'[1]Комплектующие'!$P$252</f>
        <v>+</v>
      </c>
      <c r="F136" s="95" t="str">
        <f>'[1]Комплектующие'!$I$252</f>
        <v>75 (x16)</v>
      </c>
      <c r="G136" s="60">
        <f>'[1]Комплектующие'!$K$252</f>
        <v>0</v>
      </c>
      <c r="H136" s="63">
        <f>'[1]Комплектующие'!$L$252</f>
        <v>0</v>
      </c>
      <c r="I136" s="63">
        <f>'[1]Комплектующие'!$M$252</f>
        <v>0</v>
      </c>
      <c r="J136" s="63">
        <f>'[1]Комплектующие'!$N$252</f>
        <v>0</v>
      </c>
      <c r="K136" s="63">
        <f>'[1]Комплектующие'!$O$252</f>
        <v>0</v>
      </c>
      <c r="L136" s="63"/>
      <c r="M136" s="62"/>
      <c r="N136" s="47"/>
      <c r="O136" s="64"/>
      <c r="P136" s="67">
        <f>'[1]Комплектующие'!$AT$252</f>
        <v>30.700000000000003</v>
      </c>
      <c r="Q136" s="45"/>
      <c r="R136" s="89"/>
      <c r="S136" s="67">
        <f t="shared" si="34"/>
        <v>66.61</v>
      </c>
      <c r="T136" s="45"/>
      <c r="U136" s="41"/>
      <c r="V136" s="66">
        <f t="shared" si="35"/>
        <v>0</v>
      </c>
      <c r="W136" s="66">
        <f t="shared" si="36"/>
        <v>0</v>
      </c>
      <c r="X136" s="66">
        <f t="shared" si="37"/>
        <v>0</v>
      </c>
      <c r="Y136" s="67">
        <f t="shared" si="38"/>
        <v>0</v>
      </c>
    </row>
    <row r="137" spans="2:25" ht="15">
      <c r="B137" s="68" t="str">
        <f>'[1]Комплектующие'!$A$253</f>
        <v>3G-4G адаптер для контроллеров HD</v>
      </c>
      <c r="C137" s="75">
        <f>'[1]Комплектующие'!$C$253:$E$253</f>
        <v>0</v>
      </c>
      <c r="D137" s="65">
        <f>'[1]Комплектующие'!$H$253</f>
        <v>0</v>
      </c>
      <c r="E137" s="65">
        <f>'[1]Комплектующие'!$P$253</f>
        <v>0</v>
      </c>
      <c r="F137" s="95">
        <f>'[1]Комплектующие'!$I$253</f>
        <v>0</v>
      </c>
      <c r="G137" s="60">
        <f>'[1]Комплектующие'!$K$253</f>
        <v>0</v>
      </c>
      <c r="H137" s="63">
        <f>'[1]Комплектующие'!$L$253</f>
        <v>0</v>
      </c>
      <c r="I137" s="63">
        <f>'[1]Комплектующие'!$M$253</f>
        <v>0</v>
      </c>
      <c r="J137" s="63">
        <f>'[1]Комплектующие'!$N$253</f>
        <v>0</v>
      </c>
      <c r="K137" s="63">
        <f>'[1]Комплектующие'!$O$253</f>
        <v>0</v>
      </c>
      <c r="L137" s="63"/>
      <c r="M137" s="62"/>
      <c r="N137" s="47"/>
      <c r="O137" s="64"/>
      <c r="P137" s="67">
        <f>'[1]Комплектующие'!$AT$253</f>
        <v>107.19999999999999</v>
      </c>
      <c r="Q137" s="45"/>
      <c r="R137" s="89"/>
      <c r="S137" s="67">
        <f t="shared" si="34"/>
        <v>232.57999999999998</v>
      </c>
      <c r="T137" s="45"/>
      <c r="U137" s="41"/>
      <c r="V137" s="66">
        <f t="shared" si="35"/>
        <v>0</v>
      </c>
      <c r="W137" s="66">
        <f t="shared" si="36"/>
        <v>0</v>
      </c>
      <c r="X137" s="66">
        <f t="shared" si="37"/>
        <v>0</v>
      </c>
      <c r="Y137" s="67">
        <f t="shared" si="38"/>
        <v>0</v>
      </c>
    </row>
    <row r="138" spans="2:25" ht="15.75" thickBot="1">
      <c r="B138" s="68" t="str">
        <f>'[1]Комплектующие'!$A$254</f>
        <v>WiFi адаптер для контроллеров HD</v>
      </c>
      <c r="C138" s="75">
        <f>'[1]Комплектующие'!$C$254:$E$254</f>
        <v>0</v>
      </c>
      <c r="D138" s="65">
        <f>'[1]Комплектующие'!$H$254</f>
        <v>0</v>
      </c>
      <c r="E138" s="65">
        <f>'[1]Комплектующие'!$P$254</f>
        <v>0</v>
      </c>
      <c r="F138" s="95">
        <f>'[1]Комплектующие'!$I$254</f>
        <v>0</v>
      </c>
      <c r="G138" s="60">
        <f>'[1]Комплектующие'!$K$254</f>
        <v>0</v>
      </c>
      <c r="H138" s="63">
        <f>'[1]Комплектующие'!$L$254</f>
        <v>0</v>
      </c>
      <c r="I138" s="63">
        <f>'[1]Комплектующие'!$M$254</f>
        <v>0</v>
      </c>
      <c r="J138" s="63">
        <f>'[1]Комплектующие'!$N$254</f>
        <v>0</v>
      </c>
      <c r="K138" s="63">
        <f>'[1]Комплектующие'!$O$254</f>
        <v>0</v>
      </c>
      <c r="L138" s="63"/>
      <c r="M138" s="62"/>
      <c r="N138" s="47"/>
      <c r="O138" s="64"/>
      <c r="P138" s="67">
        <f>'[1]Комплектующие'!$AT$254</f>
        <v>38.300000000000004</v>
      </c>
      <c r="Q138" s="45"/>
      <c r="R138" s="89"/>
      <c r="S138" s="67">
        <f t="shared" si="34"/>
        <v>83.10000000000001</v>
      </c>
      <c r="T138" s="45"/>
      <c r="U138" s="41"/>
      <c r="V138" s="66">
        <f t="shared" si="35"/>
        <v>0</v>
      </c>
      <c r="W138" s="66">
        <f t="shared" si="36"/>
        <v>0</v>
      </c>
      <c r="X138" s="66">
        <f t="shared" si="37"/>
        <v>0</v>
      </c>
      <c r="Y138" s="67">
        <f t="shared" si="38"/>
        <v>0</v>
      </c>
    </row>
    <row r="139" spans="2:25" ht="15" customHeight="1">
      <c r="B139" s="87" t="s">
        <v>67</v>
      </c>
      <c r="C139" s="48"/>
      <c r="D139" s="49"/>
      <c r="E139" s="50"/>
      <c r="F139" s="51"/>
      <c r="G139" s="51"/>
      <c r="H139" s="52"/>
      <c r="I139" s="53"/>
      <c r="J139" s="54"/>
      <c r="K139" s="55"/>
      <c r="L139" s="55"/>
      <c r="M139" s="53"/>
      <c r="N139" s="53"/>
      <c r="O139" s="36"/>
      <c r="P139" s="37"/>
      <c r="Q139" s="45"/>
      <c r="R139" s="88"/>
      <c r="S139" s="37"/>
      <c r="T139" s="45"/>
      <c r="U139" s="38"/>
      <c r="V139" s="39"/>
      <c r="W139" s="39"/>
      <c r="X139" s="39"/>
      <c r="Y139" s="37"/>
    </row>
    <row r="140" spans="2:25" ht="15">
      <c r="B140" s="68" t="str">
        <f>'[1]Комплектующие'!$A$291</f>
        <v>NovaStar MRV300 (receiving card)</v>
      </c>
      <c r="C140" s="75">
        <f>'[1]Комплектующие'!$C$291:$E$291</f>
        <v>0</v>
      </c>
      <c r="D140" s="65">
        <f>'[1]Комплектующие'!$H$291</f>
        <v>0</v>
      </c>
      <c r="E140" s="65">
        <f>'[1]Комплектующие'!$P$291</f>
        <v>0</v>
      </c>
      <c r="F140" s="95">
        <f>'[1]Комплектующие'!$I$291</f>
        <v>0</v>
      </c>
      <c r="G140" s="60">
        <f>'[1]Комплектующие'!$K$291</f>
        <v>0</v>
      </c>
      <c r="H140" s="96">
        <f>'[1]Комплектующие'!$L$291</f>
        <v>0</v>
      </c>
      <c r="I140" s="63">
        <f>'[1]Комплектующие'!$M$291</f>
        <v>0</v>
      </c>
      <c r="J140" s="63">
        <f>'[1]Комплектующие'!$N$291</f>
        <v>0</v>
      </c>
      <c r="K140" s="63">
        <f>'[1]Комплектующие'!$O$291</f>
        <v>0</v>
      </c>
      <c r="L140" s="63"/>
      <c r="M140" s="62"/>
      <c r="N140" s="47"/>
      <c r="O140" s="64"/>
      <c r="P140" s="67">
        <f>'[1]Комплектующие'!$AT$291</f>
        <v>25.5</v>
      </c>
      <c r="Q140" s="45"/>
      <c r="R140" s="89"/>
      <c r="S140" s="67">
        <f>ROUNDUP($S$3*P140,2)</f>
        <v>55.33</v>
      </c>
      <c r="T140" s="45"/>
      <c r="U140" s="41"/>
      <c r="V140" s="66">
        <f>IF(U140=0,0,ROUND(IF(M140=0,U140*S140,(U140-MOD(U140,M140))*R140+MOD(U140,M140)*S140)/1.2/U140,2))</f>
        <v>0</v>
      </c>
      <c r="W140" s="66">
        <f>ROUND(U140*V140,2)</f>
        <v>0</v>
      </c>
      <c r="X140" s="66">
        <f>ROUND(W140*0.2,2)</f>
        <v>0</v>
      </c>
      <c r="Y140" s="67">
        <f>W140+X140</f>
        <v>0</v>
      </c>
    </row>
    <row r="141" spans="2:25" ht="15">
      <c r="B141" s="68" t="str">
        <f>'[1]Комплектующие'!$A$292</f>
        <v>NovaStar MRV328 (receiving card)</v>
      </c>
      <c r="C141" s="75">
        <f>'[1]Комплектующие'!$C$292:$E$292</f>
        <v>0</v>
      </c>
      <c r="D141" s="65">
        <f>'[1]Комплектующие'!$H$292</f>
        <v>0</v>
      </c>
      <c r="E141" s="65">
        <f>'[1]Комплектующие'!$P$292</f>
        <v>0</v>
      </c>
      <c r="F141" s="95">
        <f>'[1]Комплектующие'!$I$292</f>
        <v>0</v>
      </c>
      <c r="G141" s="60">
        <f>'[1]Комплектующие'!$K$292</f>
        <v>0</v>
      </c>
      <c r="H141" s="96">
        <f>'[1]Комплектующие'!$L$292</f>
        <v>0</v>
      </c>
      <c r="I141" s="63">
        <f>'[1]Комплектующие'!$M$292</f>
        <v>0</v>
      </c>
      <c r="J141" s="63">
        <f>'[1]Комплектующие'!$N$292</f>
        <v>0</v>
      </c>
      <c r="K141" s="63">
        <f>'[1]Комплектующие'!$O$292</f>
        <v>0</v>
      </c>
      <c r="L141" s="63"/>
      <c r="M141" s="62"/>
      <c r="N141" s="47"/>
      <c r="O141" s="64"/>
      <c r="P141" s="67">
        <f>'[1]Комплектующие'!$AT$292</f>
        <v>23.6</v>
      </c>
      <c r="Q141" s="45"/>
      <c r="R141" s="89"/>
      <c r="S141" s="67">
        <f>ROUNDUP($S$3*P141,2)</f>
        <v>51.21</v>
      </c>
      <c r="T141" s="45"/>
      <c r="U141" s="41"/>
      <c r="V141" s="66">
        <f>IF(U141=0,0,ROUND(IF(M141=0,U141*S141,(U141-MOD(U141,M141))*R141+MOD(U141,M141)*S141)/1.2/U141,2))</f>
        <v>0</v>
      </c>
      <c r="W141" s="66">
        <f>ROUND(U141*V141,2)</f>
        <v>0</v>
      </c>
      <c r="X141" s="66">
        <f>ROUND(W141*0.2,2)</f>
        <v>0</v>
      </c>
      <c r="Y141" s="67">
        <f>W141+X141</f>
        <v>0</v>
      </c>
    </row>
    <row r="142" spans="2:25" ht="15">
      <c r="B142" s="68" t="str">
        <f>'[1]Комплектующие'!$A$293</f>
        <v>NovaStar MRV366 (receiving card)</v>
      </c>
      <c r="C142" s="75">
        <f>'[1]Комплектующие'!$C$293:$E$293</f>
        <v>0</v>
      </c>
      <c r="D142" s="65">
        <f>'[1]Комплектующие'!$H$293</f>
        <v>0</v>
      </c>
      <c r="E142" s="65">
        <f>'[1]Комплектующие'!$P$293</f>
        <v>0</v>
      </c>
      <c r="F142" s="95">
        <f>'[1]Комплектующие'!$I$293</f>
        <v>0</v>
      </c>
      <c r="G142" s="60">
        <f>'[1]Комплектующие'!$K$293</f>
        <v>0</v>
      </c>
      <c r="H142" s="96">
        <f>'[1]Комплектующие'!$L$293</f>
        <v>0</v>
      </c>
      <c r="I142" s="63">
        <f>'[1]Комплектующие'!$M$293</f>
        <v>0</v>
      </c>
      <c r="J142" s="63">
        <f>'[1]Комплектующие'!$N$293</f>
        <v>0</v>
      </c>
      <c r="K142" s="63">
        <f>'[1]Комплектующие'!$O$293</f>
        <v>0</v>
      </c>
      <c r="L142" s="63"/>
      <c r="M142" s="62"/>
      <c r="N142" s="47"/>
      <c r="O142" s="64"/>
      <c r="P142" s="67">
        <f>'[1]Комплектующие'!$AT$293</f>
        <v>28.8</v>
      </c>
      <c r="Q142" s="45"/>
      <c r="R142" s="89"/>
      <c r="S142" s="67">
        <f aca="true" t="shared" si="39" ref="S142:S170">ROUNDUP($S$3*P142,2)</f>
        <v>62.489999999999995</v>
      </c>
      <c r="T142" s="45"/>
      <c r="U142" s="41"/>
      <c r="V142" s="66">
        <f aca="true" t="shared" si="40" ref="V142:V170">IF(U142=0,0,ROUND(IF(M142=0,U142*S142,(U142-MOD(U142,M142))*R142+MOD(U142,M142)*S142)/1.2/U142,2))</f>
        <v>0</v>
      </c>
      <c r="W142" s="66">
        <f aca="true" t="shared" si="41" ref="W142:W170">ROUND(U142*V142,2)</f>
        <v>0</v>
      </c>
      <c r="X142" s="66">
        <f aca="true" t="shared" si="42" ref="X142:X170">ROUND(W142*0.2,2)</f>
        <v>0</v>
      </c>
      <c r="Y142" s="67">
        <f aca="true" t="shared" si="43" ref="Y142:Y170">W142+X142</f>
        <v>0</v>
      </c>
    </row>
    <row r="143" spans="2:25" ht="15">
      <c r="B143" s="68" t="str">
        <f>'[1]Комплектующие'!$A$295</f>
        <v>NovaStar MSD300 (sending card)</v>
      </c>
      <c r="C143" s="75">
        <f>'[1]Комплектующие'!$C$295:$E$295</f>
        <v>0</v>
      </c>
      <c r="D143" s="65">
        <f>'[1]Комплектующие'!$H$295</f>
        <v>0</v>
      </c>
      <c r="E143" s="65">
        <f>'[1]Комплектующие'!$P$295</f>
        <v>0</v>
      </c>
      <c r="F143" s="95">
        <f>'[1]Комплектующие'!$I$295</f>
        <v>0</v>
      </c>
      <c r="G143" s="60">
        <f>'[1]Комплектующие'!$K$295</f>
        <v>0</v>
      </c>
      <c r="H143" s="96">
        <f>'[1]Комплектующие'!$L$295</f>
        <v>0</v>
      </c>
      <c r="I143" s="63">
        <f>'[1]Комплектующие'!$M$295</f>
        <v>0</v>
      </c>
      <c r="J143" s="63">
        <f>'[1]Комплектующие'!$N$295</f>
        <v>0</v>
      </c>
      <c r="K143" s="63">
        <f>'[1]Комплектующие'!$O$295</f>
        <v>0</v>
      </c>
      <c r="L143" s="63"/>
      <c r="M143" s="62"/>
      <c r="N143" s="47"/>
      <c r="O143" s="64"/>
      <c r="P143" s="67">
        <f>'[1]Комплектующие'!$AT$295</f>
        <v>195.9</v>
      </c>
      <c r="Q143" s="45"/>
      <c r="R143" s="89"/>
      <c r="S143" s="67">
        <f t="shared" si="39"/>
        <v>425.01</v>
      </c>
      <c r="T143" s="45"/>
      <c r="U143" s="41"/>
      <c r="V143" s="66">
        <f t="shared" si="40"/>
        <v>0</v>
      </c>
      <c r="W143" s="66">
        <f t="shared" si="41"/>
        <v>0</v>
      </c>
      <c r="X143" s="66">
        <f t="shared" si="42"/>
        <v>0</v>
      </c>
      <c r="Y143" s="67">
        <f t="shared" si="43"/>
        <v>0</v>
      </c>
    </row>
    <row r="144" spans="2:25" ht="15">
      <c r="B144" s="68" t="str">
        <f>'[1]Комплектующие'!$A$296</f>
        <v>NovaStar MSD600 (sending card)</v>
      </c>
      <c r="C144" s="75">
        <f>'[1]Комплектующие'!$C$296:$E$296</f>
        <v>0</v>
      </c>
      <c r="D144" s="65">
        <f>'[1]Комплектующие'!$H$296</f>
        <v>0</v>
      </c>
      <c r="E144" s="65">
        <f>'[1]Комплектующие'!$P$296</f>
        <v>0</v>
      </c>
      <c r="F144" s="95">
        <f>'[1]Комплектующие'!$I$296</f>
        <v>0</v>
      </c>
      <c r="G144" s="60">
        <f>'[1]Комплектующие'!$K$296</f>
        <v>0</v>
      </c>
      <c r="H144" s="96">
        <f>'[1]Комплектующие'!$L$296</f>
        <v>0</v>
      </c>
      <c r="I144" s="63">
        <f>'[1]Комплектующие'!$M$296</f>
        <v>0</v>
      </c>
      <c r="J144" s="63">
        <f>'[1]Комплектующие'!$N$296</f>
        <v>0</v>
      </c>
      <c r="K144" s="63">
        <f>'[1]Комплектующие'!$O$296</f>
        <v>0</v>
      </c>
      <c r="L144" s="63"/>
      <c r="M144" s="62"/>
      <c r="N144" s="47"/>
      <c r="O144" s="64"/>
      <c r="P144" s="67">
        <f>'[1]Комплектующие'!$AT$296</f>
        <v>391.8</v>
      </c>
      <c r="Q144" s="45"/>
      <c r="R144" s="89"/>
      <c r="S144" s="67">
        <f t="shared" si="39"/>
        <v>850.02</v>
      </c>
      <c r="T144" s="45"/>
      <c r="U144" s="41"/>
      <c r="V144" s="66">
        <f t="shared" si="40"/>
        <v>0</v>
      </c>
      <c r="W144" s="66">
        <f t="shared" si="41"/>
        <v>0</v>
      </c>
      <c r="X144" s="66">
        <f t="shared" si="42"/>
        <v>0</v>
      </c>
      <c r="Y144" s="67">
        <f t="shared" si="43"/>
        <v>0</v>
      </c>
    </row>
    <row r="145" spans="2:25" ht="15">
      <c r="B145" s="68" t="str">
        <f>'[1]Комплектующие'!$A$298</f>
        <v>NovaStar T3 (асинхронный)</v>
      </c>
      <c r="C145" s="75">
        <f>'[1]Комплектующие'!$C$298:$E$298</f>
        <v>0</v>
      </c>
      <c r="D145" s="65" t="str">
        <f>'[1]Комплектующие'!$H$298</f>
        <v>4 Гб</v>
      </c>
      <c r="E145" s="65">
        <f>'[1]Комплектующие'!$P$298</f>
        <v>0</v>
      </c>
      <c r="F145" s="95">
        <f>'[1]Комплектующие'!$I$298</f>
        <v>0</v>
      </c>
      <c r="G145" s="60">
        <f>'[1]Комплектующие'!$K$298</f>
        <v>0</v>
      </c>
      <c r="H145" s="96">
        <f>'[1]Комплектующие'!$L$298</f>
        <v>0</v>
      </c>
      <c r="I145" s="63">
        <f>'[1]Комплектующие'!$M$298</f>
        <v>0</v>
      </c>
      <c r="J145" s="63">
        <f>'[1]Комплектующие'!$N$298</f>
        <v>0</v>
      </c>
      <c r="K145" s="63">
        <f>'[1]Комплектующие'!$O$298</f>
        <v>0</v>
      </c>
      <c r="L145" s="63"/>
      <c r="M145" s="62"/>
      <c r="N145" s="47"/>
      <c r="O145" s="64"/>
      <c r="P145" s="67">
        <f>'[1]Комплектующие'!$AT$298</f>
        <v>365.70000000000005</v>
      </c>
      <c r="Q145" s="45"/>
      <c r="R145" s="89"/>
      <c r="S145" s="67">
        <f t="shared" si="39"/>
        <v>793.39</v>
      </c>
      <c r="T145" s="45"/>
      <c r="U145" s="41"/>
      <c r="V145" s="66">
        <f t="shared" si="40"/>
        <v>0</v>
      </c>
      <c r="W145" s="66">
        <f t="shared" si="41"/>
        <v>0</v>
      </c>
      <c r="X145" s="66">
        <f t="shared" si="42"/>
        <v>0</v>
      </c>
      <c r="Y145" s="67">
        <f t="shared" si="43"/>
        <v>0</v>
      </c>
    </row>
    <row r="146" spans="2:25" ht="15">
      <c r="B146" s="68" t="str">
        <f>'[1]Комплектующие'!$A$299</f>
        <v>NovaStar T6 (асинхронный)</v>
      </c>
      <c r="C146" s="75">
        <f>'[1]Комплектующие'!$C$299:$E$299</f>
        <v>0</v>
      </c>
      <c r="D146" s="65" t="str">
        <f>'[1]Комплектующие'!$H$299</f>
        <v>4 Гб</v>
      </c>
      <c r="E146" s="65">
        <f>'[1]Комплектующие'!$P$299</f>
        <v>0</v>
      </c>
      <c r="F146" s="95">
        <f>'[1]Комплектующие'!$I$299</f>
        <v>0</v>
      </c>
      <c r="G146" s="60">
        <f>'[1]Комплектующие'!$K$299</f>
        <v>0</v>
      </c>
      <c r="H146" s="96">
        <f>'[1]Комплектующие'!$L$299</f>
        <v>0</v>
      </c>
      <c r="I146" s="63">
        <f>'[1]Комплектующие'!$M$299</f>
        <v>0</v>
      </c>
      <c r="J146" s="63">
        <f>'[1]Комплектующие'!$N$299</f>
        <v>0</v>
      </c>
      <c r="K146" s="63">
        <f>'[1]Комплектующие'!$O$299</f>
        <v>0</v>
      </c>
      <c r="L146" s="63"/>
      <c r="M146" s="62"/>
      <c r="N146" s="47"/>
      <c r="O146" s="64"/>
      <c r="P146" s="67">
        <f>'[1]Комплектующие'!$AT$299</f>
        <v>522.4</v>
      </c>
      <c r="Q146" s="45"/>
      <c r="R146" s="89"/>
      <c r="S146" s="67">
        <f t="shared" si="39"/>
        <v>1133.35</v>
      </c>
      <c r="T146" s="45"/>
      <c r="U146" s="41"/>
      <c r="V146" s="66">
        <f t="shared" si="40"/>
        <v>0</v>
      </c>
      <c r="W146" s="66">
        <f t="shared" si="41"/>
        <v>0</v>
      </c>
      <c r="X146" s="66">
        <f t="shared" si="42"/>
        <v>0</v>
      </c>
      <c r="Y146" s="67">
        <f t="shared" si="43"/>
        <v>0</v>
      </c>
    </row>
    <row r="147" spans="2:25" ht="15">
      <c r="B147" s="68" t="str">
        <f>'[1]Комплектующие'!$A$300</f>
        <v>NovaStar TB3 (асинхронный, player box)</v>
      </c>
      <c r="C147" s="75">
        <f>'[1]Комплектующие'!$C$300:$E$300</f>
        <v>0</v>
      </c>
      <c r="D147" s="65" t="str">
        <f>'[1]Комплектующие'!$H$300</f>
        <v>4 Гб</v>
      </c>
      <c r="E147" s="65">
        <f>'[1]Комплектующие'!$P$300</f>
        <v>0</v>
      </c>
      <c r="F147" s="95">
        <f>'[1]Комплектующие'!$I$300</f>
        <v>0</v>
      </c>
      <c r="G147" s="60">
        <f>'[1]Комплектующие'!$K$300</f>
        <v>0</v>
      </c>
      <c r="H147" s="96">
        <f>'[1]Комплектующие'!$L$300</f>
        <v>0</v>
      </c>
      <c r="I147" s="63">
        <f>'[1]Комплектующие'!$M$300</f>
        <v>0</v>
      </c>
      <c r="J147" s="63">
        <f>'[1]Комплектующие'!$N$300</f>
        <v>0</v>
      </c>
      <c r="K147" s="63">
        <f>'[1]Комплектующие'!$O$300</f>
        <v>0</v>
      </c>
      <c r="L147" s="63"/>
      <c r="M147" s="62"/>
      <c r="N147" s="47"/>
      <c r="O147" s="64"/>
      <c r="P147" s="67">
        <f>'[1]Комплектующие'!$AT$300</f>
        <v>452</v>
      </c>
      <c r="Q147" s="45"/>
      <c r="R147" s="89"/>
      <c r="S147" s="67">
        <f t="shared" si="39"/>
        <v>980.62</v>
      </c>
      <c r="T147" s="45"/>
      <c r="U147" s="41"/>
      <c r="V147" s="66">
        <f t="shared" si="40"/>
        <v>0</v>
      </c>
      <c r="W147" s="66">
        <f t="shared" si="41"/>
        <v>0</v>
      </c>
      <c r="X147" s="66">
        <f t="shared" si="42"/>
        <v>0</v>
      </c>
      <c r="Y147" s="67">
        <f t="shared" si="43"/>
        <v>0</v>
      </c>
    </row>
    <row r="148" spans="2:25" ht="15">
      <c r="B148" s="68" t="str">
        <f>'[1]Комплектующие'!$A$301</f>
        <v>NovaStar TB6 (асинхронный, player box)</v>
      </c>
      <c r="C148" s="75">
        <f>'[1]Комплектующие'!$C$301:$E$301</f>
        <v>0</v>
      </c>
      <c r="D148" s="65" t="str">
        <f>'[1]Комплектующие'!$H$301</f>
        <v>4 Гб</v>
      </c>
      <c r="E148" s="65">
        <f>'[1]Комплектующие'!$P$301</f>
        <v>0</v>
      </c>
      <c r="F148" s="95">
        <f>'[1]Комплектующие'!$I$301</f>
        <v>0</v>
      </c>
      <c r="G148" s="60">
        <f>'[1]Комплектующие'!$K$301</f>
        <v>0</v>
      </c>
      <c r="H148" s="96">
        <f>'[1]Комплектующие'!$L$301</f>
        <v>0</v>
      </c>
      <c r="I148" s="63">
        <f>'[1]Комплектующие'!$M$301</f>
        <v>0</v>
      </c>
      <c r="J148" s="63">
        <f>'[1]Комплектующие'!$N$301</f>
        <v>0</v>
      </c>
      <c r="K148" s="63">
        <f>'[1]Комплектующие'!$O$301</f>
        <v>0</v>
      </c>
      <c r="L148" s="63"/>
      <c r="M148" s="62"/>
      <c r="N148" s="47"/>
      <c r="O148" s="64"/>
      <c r="P148" s="67">
        <f>'[1]Комплектующие'!$AT$301</f>
        <v>587.7</v>
      </c>
      <c r="Q148" s="45"/>
      <c r="R148" s="89"/>
      <c r="S148" s="67">
        <f t="shared" si="39"/>
        <v>1275.02</v>
      </c>
      <c r="T148" s="45"/>
      <c r="U148" s="41"/>
      <c r="V148" s="66">
        <f t="shared" si="40"/>
        <v>0</v>
      </c>
      <c r="W148" s="66">
        <f t="shared" si="41"/>
        <v>0</v>
      </c>
      <c r="X148" s="66">
        <f t="shared" si="42"/>
        <v>0</v>
      </c>
      <c r="Y148" s="67">
        <f t="shared" si="43"/>
        <v>0</v>
      </c>
    </row>
    <row r="149" spans="2:25" ht="15">
      <c r="B149" s="68" t="str">
        <f>'[1]Комплектующие'!$A$302</f>
        <v>NovaStar TB8 (асинхронный, player box)</v>
      </c>
      <c r="C149" s="75">
        <f>'[1]Комплектующие'!$C$302:$E$302</f>
        <v>0</v>
      </c>
      <c r="D149" s="65" t="str">
        <f>'[1]Комплектующие'!$H$302</f>
        <v>4 Гб</v>
      </c>
      <c r="E149" s="65">
        <f>'[1]Комплектующие'!$P$302</f>
        <v>0</v>
      </c>
      <c r="F149" s="95">
        <f>'[1]Комплектующие'!$I$302</f>
        <v>0</v>
      </c>
      <c r="G149" s="60">
        <f>'[1]Комплектующие'!$K$302</f>
        <v>0</v>
      </c>
      <c r="H149" s="96">
        <f>'[1]Комплектующие'!$L$302</f>
        <v>0</v>
      </c>
      <c r="I149" s="63">
        <f>'[1]Комплектующие'!$M$302</f>
        <v>0</v>
      </c>
      <c r="J149" s="63">
        <f>'[1]Комплектующие'!$N$302</f>
        <v>0</v>
      </c>
      <c r="K149" s="63">
        <f>'[1]Комплектующие'!$O$302</f>
        <v>0</v>
      </c>
      <c r="L149" s="63"/>
      <c r="M149" s="62"/>
      <c r="N149" s="47"/>
      <c r="O149" s="64"/>
      <c r="P149" s="67">
        <f>'[1]Комплектующие'!$AT$302</f>
        <v>706.3000000000001</v>
      </c>
      <c r="Q149" s="45"/>
      <c r="R149" s="89"/>
      <c r="S149" s="67">
        <f t="shared" si="39"/>
        <v>1532.32</v>
      </c>
      <c r="T149" s="45"/>
      <c r="U149" s="41"/>
      <c r="V149" s="66">
        <f t="shared" si="40"/>
        <v>0</v>
      </c>
      <c r="W149" s="66">
        <f t="shared" si="41"/>
        <v>0</v>
      </c>
      <c r="X149" s="66">
        <f t="shared" si="42"/>
        <v>0</v>
      </c>
      <c r="Y149" s="67">
        <f t="shared" si="43"/>
        <v>0</v>
      </c>
    </row>
    <row r="150" spans="2:25" ht="15">
      <c r="B150" s="68" t="str">
        <f>'[1]Комплектующие'!$A$304</f>
        <v>NovaStar MCTRL4K</v>
      </c>
      <c r="C150" s="75">
        <f>'[1]Комплектующие'!$C$304:$E$304</f>
        <v>0</v>
      </c>
      <c r="D150" s="65">
        <f>'[1]Комплектующие'!$H$304</f>
        <v>0</v>
      </c>
      <c r="E150" s="65">
        <f>'[1]Комплектующие'!$P$304</f>
        <v>0</v>
      </c>
      <c r="F150" s="95">
        <f>'[1]Комплектующие'!$I$304</f>
        <v>0</v>
      </c>
      <c r="G150" s="60">
        <f>'[1]Комплектующие'!$K$304</f>
        <v>0</v>
      </c>
      <c r="H150" s="96">
        <f>'[1]Комплектующие'!$L$304</f>
        <v>0</v>
      </c>
      <c r="I150" s="63">
        <f>'[1]Комплектующие'!$M$304</f>
        <v>0</v>
      </c>
      <c r="J150" s="63">
        <f>'[1]Комплектующие'!$N$304</f>
        <v>0</v>
      </c>
      <c r="K150" s="63">
        <f>'[1]Комплектующие'!$O$304</f>
        <v>0</v>
      </c>
      <c r="L150" s="63"/>
      <c r="M150" s="62"/>
      <c r="N150" s="47"/>
      <c r="O150" s="64"/>
      <c r="P150" s="67">
        <f>'[1]Комплектующие'!$AT$304</f>
        <v>5876</v>
      </c>
      <c r="Q150" s="45"/>
      <c r="R150" s="89"/>
      <c r="S150" s="67">
        <f t="shared" si="39"/>
        <v>12747.99</v>
      </c>
      <c r="T150" s="45"/>
      <c r="U150" s="41"/>
      <c r="V150" s="66">
        <f t="shared" si="40"/>
        <v>0</v>
      </c>
      <c r="W150" s="66">
        <f t="shared" si="41"/>
        <v>0</v>
      </c>
      <c r="X150" s="66">
        <f t="shared" si="42"/>
        <v>0</v>
      </c>
      <c r="Y150" s="67">
        <f t="shared" si="43"/>
        <v>0</v>
      </c>
    </row>
    <row r="151" spans="2:25" ht="15">
      <c r="B151" s="68" t="str">
        <f>'[1]Комплектующие'!$A$305</f>
        <v>NovaStar MCTRLR5</v>
      </c>
      <c r="C151" s="75">
        <f>'[1]Комплектующие'!$C$305:$E$305</f>
        <v>0</v>
      </c>
      <c r="D151" s="65">
        <f>'[1]Комплектующие'!$H$305</f>
        <v>0</v>
      </c>
      <c r="E151" s="65">
        <f>'[1]Комплектующие'!$P$305</f>
        <v>0</v>
      </c>
      <c r="F151" s="95">
        <f>'[1]Комплектующие'!$I$305</f>
        <v>0</v>
      </c>
      <c r="G151" s="60">
        <f>'[1]Комплектующие'!$K$305</f>
        <v>0</v>
      </c>
      <c r="H151" s="96">
        <f>'[1]Комплектующие'!$L$305</f>
        <v>0</v>
      </c>
      <c r="I151" s="63">
        <f>'[1]Комплектующие'!$M$305</f>
        <v>0</v>
      </c>
      <c r="J151" s="63">
        <f>'[1]Комплектующие'!$N$305</f>
        <v>0</v>
      </c>
      <c r="K151" s="63">
        <f>'[1]Комплектующие'!$O$305</f>
        <v>0</v>
      </c>
      <c r="L151" s="63"/>
      <c r="M151" s="62"/>
      <c r="N151" s="47"/>
      <c r="O151" s="64"/>
      <c r="P151" s="67">
        <f>'[1]Комплектующие'!$AT$305</f>
        <v>2872.7999999999997</v>
      </c>
      <c r="Q151" s="45"/>
      <c r="R151" s="89"/>
      <c r="S151" s="67">
        <f t="shared" si="39"/>
        <v>6232.54</v>
      </c>
      <c r="T151" s="45"/>
      <c r="U151" s="41"/>
      <c r="V151" s="66">
        <f t="shared" si="40"/>
        <v>0</v>
      </c>
      <c r="W151" s="66">
        <f t="shared" si="41"/>
        <v>0</v>
      </c>
      <c r="X151" s="66">
        <f t="shared" si="42"/>
        <v>0</v>
      </c>
      <c r="Y151" s="67">
        <f t="shared" si="43"/>
        <v>0</v>
      </c>
    </row>
    <row r="152" spans="2:25" ht="15">
      <c r="B152" s="68" t="str">
        <f>'[1]Комплектующие'!$A$306</f>
        <v>NovaStar MCTRL660pro</v>
      </c>
      <c r="C152" s="75">
        <f>'[1]Комплектующие'!$C$306:$E$306</f>
        <v>0</v>
      </c>
      <c r="D152" s="65">
        <f>'[1]Комплектующие'!$H$306</f>
        <v>0</v>
      </c>
      <c r="E152" s="65">
        <f>'[1]Комплектующие'!$P$306</f>
        <v>0</v>
      </c>
      <c r="F152" s="95">
        <f>'[1]Комплектующие'!$I$306</f>
        <v>0</v>
      </c>
      <c r="G152" s="60">
        <f>'[1]Комплектующие'!$K$306</f>
        <v>0</v>
      </c>
      <c r="H152" s="96">
        <f>'[1]Комплектующие'!$L$306</f>
        <v>0</v>
      </c>
      <c r="I152" s="63">
        <f>'[1]Комплектующие'!$M$306</f>
        <v>0</v>
      </c>
      <c r="J152" s="63">
        <f>'[1]Комплектующие'!$N$306</f>
        <v>0</v>
      </c>
      <c r="K152" s="63">
        <f>'[1]Комплектующие'!$O$306</f>
        <v>0</v>
      </c>
      <c r="L152" s="63"/>
      <c r="M152" s="62"/>
      <c r="N152" s="47"/>
      <c r="O152" s="64"/>
      <c r="P152" s="67">
        <f>'[1]Комплектующие'!$AT$306</f>
        <v>1175.1999999999998</v>
      </c>
      <c r="Q152" s="45"/>
      <c r="R152" s="89"/>
      <c r="S152" s="67">
        <f t="shared" si="39"/>
        <v>2549.6000000000004</v>
      </c>
      <c r="T152" s="45"/>
      <c r="U152" s="41"/>
      <c r="V152" s="66">
        <f t="shared" si="40"/>
        <v>0</v>
      </c>
      <c r="W152" s="66">
        <f t="shared" si="41"/>
        <v>0</v>
      </c>
      <c r="X152" s="66">
        <f t="shared" si="42"/>
        <v>0</v>
      </c>
      <c r="Y152" s="67">
        <f t="shared" si="43"/>
        <v>0</v>
      </c>
    </row>
    <row r="153" spans="2:25" ht="15">
      <c r="B153" s="68" t="str">
        <f>'[1]Комплектующие'!$A$307</f>
        <v>NovaStar MCTRL660</v>
      </c>
      <c r="C153" s="75">
        <f>'[1]Комплектующие'!$C$307:$E$307</f>
        <v>0</v>
      </c>
      <c r="D153" s="65">
        <f>'[1]Комплектующие'!$H$307</f>
        <v>0</v>
      </c>
      <c r="E153" s="65">
        <f>'[1]Комплектующие'!$P$307</f>
        <v>0</v>
      </c>
      <c r="F153" s="95">
        <f>'[1]Комплектующие'!$I$307</f>
        <v>0</v>
      </c>
      <c r="G153" s="60">
        <f>'[1]Комплектующие'!$K$307</f>
        <v>0</v>
      </c>
      <c r="H153" s="96">
        <f>'[1]Комплектующие'!$L$307</f>
        <v>0</v>
      </c>
      <c r="I153" s="63">
        <f>'[1]Комплектующие'!$M$307</f>
        <v>0</v>
      </c>
      <c r="J153" s="63">
        <f>'[1]Комплектующие'!$N$307</f>
        <v>0</v>
      </c>
      <c r="K153" s="63">
        <f>'[1]Комплектующие'!$O$307</f>
        <v>0</v>
      </c>
      <c r="L153" s="63"/>
      <c r="M153" s="62"/>
      <c r="N153" s="47"/>
      <c r="O153" s="64"/>
      <c r="P153" s="67">
        <f>'[1]Комплектующие'!$AT$307</f>
        <v>848.8000000000001</v>
      </c>
      <c r="Q153" s="45"/>
      <c r="R153" s="89"/>
      <c r="S153" s="67">
        <f t="shared" si="39"/>
        <v>1841.48</v>
      </c>
      <c r="T153" s="45"/>
      <c r="U153" s="41"/>
      <c r="V153" s="66">
        <f t="shared" si="40"/>
        <v>0</v>
      </c>
      <c r="W153" s="66">
        <f t="shared" si="41"/>
        <v>0</v>
      </c>
      <c r="X153" s="66">
        <f t="shared" si="42"/>
        <v>0</v>
      </c>
      <c r="Y153" s="67">
        <f t="shared" si="43"/>
        <v>0</v>
      </c>
    </row>
    <row r="154" spans="2:25" ht="15">
      <c r="B154" s="68" t="str">
        <f>'[1]Комплектующие'!$A$308</f>
        <v>NovaStar MCTRL600</v>
      </c>
      <c r="C154" s="75">
        <f>'[1]Комплектующие'!$C$308:$E$308</f>
        <v>0</v>
      </c>
      <c r="D154" s="65">
        <f>'[1]Комплектующие'!$H$308</f>
        <v>0</v>
      </c>
      <c r="E154" s="65">
        <f>'[1]Комплектующие'!$P$308</f>
        <v>0</v>
      </c>
      <c r="F154" s="95">
        <f>'[1]Комплектующие'!$I$308</f>
        <v>0</v>
      </c>
      <c r="G154" s="60">
        <f>'[1]Комплектующие'!$K$308</f>
        <v>0</v>
      </c>
      <c r="H154" s="96">
        <f>'[1]Комплектующие'!$L$308</f>
        <v>0</v>
      </c>
      <c r="I154" s="63">
        <f>'[1]Комплектующие'!$M$308</f>
        <v>0</v>
      </c>
      <c r="J154" s="63">
        <f>'[1]Комплектующие'!$N$308</f>
        <v>0</v>
      </c>
      <c r="K154" s="63">
        <f>'[1]Комплектующие'!$O$308</f>
        <v>0</v>
      </c>
      <c r="L154" s="63"/>
      <c r="M154" s="62"/>
      <c r="N154" s="47"/>
      <c r="O154" s="64"/>
      <c r="P154" s="67">
        <f>'[1]Комплектующие'!$AT$308</f>
        <v>509.3</v>
      </c>
      <c r="Q154" s="45"/>
      <c r="R154" s="89"/>
      <c r="S154" s="67">
        <f t="shared" si="39"/>
        <v>1104.93</v>
      </c>
      <c r="T154" s="45"/>
      <c r="U154" s="41"/>
      <c r="V154" s="66">
        <f t="shared" si="40"/>
        <v>0</v>
      </c>
      <c r="W154" s="66">
        <f t="shared" si="41"/>
        <v>0</v>
      </c>
      <c r="X154" s="66">
        <f t="shared" si="42"/>
        <v>0</v>
      </c>
      <c r="Y154" s="67">
        <f t="shared" si="43"/>
        <v>0</v>
      </c>
    </row>
    <row r="155" spans="2:25" ht="15">
      <c r="B155" s="68" t="str">
        <f>'[1]Комплектующие'!$A$309</f>
        <v>NovaStar MCTRL300</v>
      </c>
      <c r="C155" s="75">
        <f>'[1]Комплектующие'!$C$309:$E$309</f>
        <v>0</v>
      </c>
      <c r="D155" s="65">
        <f>'[1]Комплектующие'!$H$309</f>
        <v>0</v>
      </c>
      <c r="E155" s="65">
        <f>'[1]Комплектующие'!$P$309</f>
        <v>0</v>
      </c>
      <c r="F155" s="95">
        <f>'[1]Комплектующие'!$I$309</f>
        <v>0</v>
      </c>
      <c r="G155" s="60">
        <f>'[1]Комплектующие'!$K$309</f>
        <v>0</v>
      </c>
      <c r="H155" s="96">
        <f>'[1]Комплектующие'!$L$309</f>
        <v>0</v>
      </c>
      <c r="I155" s="63">
        <f>'[1]Комплектующие'!$M$309</f>
        <v>0</v>
      </c>
      <c r="J155" s="63">
        <f>'[1]Комплектующие'!$N$309</f>
        <v>0</v>
      </c>
      <c r="K155" s="63">
        <f>'[1]Комплектующие'!$O$309</f>
        <v>0</v>
      </c>
      <c r="L155" s="63"/>
      <c r="M155" s="62"/>
      <c r="N155" s="47"/>
      <c r="O155" s="64"/>
      <c r="P155" s="67">
        <f>'[1]Комплектующие'!$AT$309</f>
        <v>326.5</v>
      </c>
      <c r="Q155" s="45"/>
      <c r="R155" s="89"/>
      <c r="S155" s="67">
        <f t="shared" si="39"/>
        <v>708.35</v>
      </c>
      <c r="T155" s="45"/>
      <c r="U155" s="41"/>
      <c r="V155" s="66">
        <f t="shared" si="40"/>
        <v>0</v>
      </c>
      <c r="W155" s="66">
        <f t="shared" si="41"/>
        <v>0</v>
      </c>
      <c r="X155" s="66">
        <f t="shared" si="42"/>
        <v>0</v>
      </c>
      <c r="Y155" s="67">
        <f t="shared" si="43"/>
        <v>0</v>
      </c>
    </row>
    <row r="156" spans="2:25" ht="15">
      <c r="B156" s="68" t="str">
        <f>'[1]Комплектующие'!$A$312</f>
        <v>NovaStar NovaPro UHD (All-in-1)</v>
      </c>
      <c r="C156" s="75">
        <f>'[1]Комплектующие'!$C$312:$E$312</f>
        <v>0</v>
      </c>
      <c r="D156" s="65">
        <f>'[1]Комплектующие'!$H$312</f>
        <v>0</v>
      </c>
      <c r="E156" s="65">
        <f>'[1]Комплектующие'!$P$312</f>
        <v>0</v>
      </c>
      <c r="F156" s="95">
        <f>'[1]Комплектующие'!$I$312</f>
        <v>0</v>
      </c>
      <c r="G156" s="60">
        <f>'[1]Комплектующие'!$K$312</f>
        <v>0</v>
      </c>
      <c r="H156" s="96">
        <f>'[1]Комплектующие'!$L$312</f>
        <v>0</v>
      </c>
      <c r="I156" s="63">
        <f>'[1]Комплектующие'!$M$312</f>
        <v>0</v>
      </c>
      <c r="J156" s="63">
        <f>'[1]Комплектующие'!$N$312</f>
        <v>0</v>
      </c>
      <c r="K156" s="63">
        <f>'[1]Комплектующие'!$O$312</f>
        <v>0</v>
      </c>
      <c r="L156" s="63"/>
      <c r="M156" s="62"/>
      <c r="N156" s="47"/>
      <c r="O156" s="64"/>
      <c r="P156" s="67">
        <f>'[1]Комплектующие'!$AT$312</f>
        <v>0</v>
      </c>
      <c r="Q156" s="45"/>
      <c r="R156" s="89"/>
      <c r="S156" s="67">
        <f t="shared" si="39"/>
        <v>0</v>
      </c>
      <c r="T156" s="45"/>
      <c r="U156" s="41"/>
      <c r="V156" s="66">
        <f t="shared" si="40"/>
        <v>0</v>
      </c>
      <c r="W156" s="66">
        <f t="shared" si="41"/>
        <v>0</v>
      </c>
      <c r="X156" s="66">
        <f t="shared" si="42"/>
        <v>0</v>
      </c>
      <c r="Y156" s="67">
        <f t="shared" si="43"/>
        <v>0</v>
      </c>
    </row>
    <row r="157" spans="2:25" ht="15">
      <c r="B157" s="68" t="str">
        <f>'[1]Комплектующие'!$A$313</f>
        <v>NovaStar NovaPro UHD JR (All-in-1)</v>
      </c>
      <c r="C157" s="75">
        <f>'[1]Комплектующие'!$C$313:$E$313</f>
        <v>0</v>
      </c>
      <c r="D157" s="65">
        <f>'[1]Комплектующие'!$H$313</f>
        <v>0</v>
      </c>
      <c r="E157" s="65">
        <f>'[1]Комплектующие'!$P$313</f>
        <v>0</v>
      </c>
      <c r="F157" s="95">
        <f>'[1]Комплектующие'!$I$313</f>
        <v>0</v>
      </c>
      <c r="G157" s="60">
        <f>'[1]Комплектующие'!$K$313</f>
        <v>0</v>
      </c>
      <c r="H157" s="96">
        <f>'[1]Комплектующие'!$L$313</f>
        <v>0</v>
      </c>
      <c r="I157" s="63">
        <f>'[1]Комплектующие'!$M$313</f>
        <v>0</v>
      </c>
      <c r="J157" s="63">
        <f>'[1]Комплектующие'!$N$313</f>
        <v>0</v>
      </c>
      <c r="K157" s="63">
        <f>'[1]Комплектующие'!$O$313</f>
        <v>0</v>
      </c>
      <c r="L157" s="63"/>
      <c r="M157" s="62"/>
      <c r="N157" s="47"/>
      <c r="O157" s="64"/>
      <c r="P157" s="67">
        <f>'[1]Комплектующие'!$AT$313</f>
        <v>11398.9</v>
      </c>
      <c r="Q157" s="45"/>
      <c r="R157" s="89"/>
      <c r="S157" s="67">
        <f t="shared" si="39"/>
        <v>24729.92</v>
      </c>
      <c r="T157" s="45"/>
      <c r="U157" s="41"/>
      <c r="V157" s="66">
        <f t="shared" si="40"/>
        <v>0</v>
      </c>
      <c r="W157" s="66">
        <f t="shared" si="41"/>
        <v>0</v>
      </c>
      <c r="X157" s="66">
        <f t="shared" si="42"/>
        <v>0</v>
      </c>
      <c r="Y157" s="67">
        <f t="shared" si="43"/>
        <v>0</v>
      </c>
    </row>
    <row r="158" spans="2:25" ht="15">
      <c r="B158" s="68" t="str">
        <f>'[1]Комплектующие'!$A$314</f>
        <v>NovaStar NovaPro HD (All-in-1)</v>
      </c>
      <c r="C158" s="75">
        <f>'[1]Комплектующие'!$C$314:$E$314</f>
        <v>0</v>
      </c>
      <c r="D158" s="65">
        <f>'[1]Комплектующие'!$H$314</f>
        <v>0</v>
      </c>
      <c r="E158" s="65">
        <f>'[1]Комплектующие'!$P$314</f>
        <v>0</v>
      </c>
      <c r="F158" s="95">
        <f>'[1]Комплектующие'!$I$314</f>
        <v>0</v>
      </c>
      <c r="G158" s="60">
        <f>'[1]Комплектующие'!$K$314</f>
        <v>0</v>
      </c>
      <c r="H158" s="96">
        <f>'[1]Комплектующие'!$L$314</f>
        <v>0</v>
      </c>
      <c r="I158" s="63">
        <f>'[1]Комплектующие'!$M$314</f>
        <v>0</v>
      </c>
      <c r="J158" s="63">
        <f>'[1]Комплектующие'!$N$314</f>
        <v>0</v>
      </c>
      <c r="K158" s="63">
        <f>'[1]Комплектующие'!$O$314</f>
        <v>0</v>
      </c>
      <c r="L158" s="63"/>
      <c r="M158" s="62"/>
      <c r="N158" s="47"/>
      <c r="O158" s="64"/>
      <c r="P158" s="67">
        <f>'[1]Комплектующие'!$AT$314</f>
        <v>3917.2999999999997</v>
      </c>
      <c r="Q158" s="45"/>
      <c r="R158" s="89"/>
      <c r="S158" s="67">
        <f t="shared" si="39"/>
        <v>8498.59</v>
      </c>
      <c r="T158" s="45"/>
      <c r="U158" s="41"/>
      <c r="V158" s="66">
        <f t="shared" si="40"/>
        <v>0</v>
      </c>
      <c r="W158" s="66">
        <f t="shared" si="41"/>
        <v>0</v>
      </c>
      <c r="X158" s="66">
        <f t="shared" si="42"/>
        <v>0</v>
      </c>
      <c r="Y158" s="67">
        <f t="shared" si="43"/>
        <v>0</v>
      </c>
    </row>
    <row r="159" spans="2:25" ht="15">
      <c r="B159" s="68" t="str">
        <f>'[1]Комплектующие'!$A$315</f>
        <v>NovaStar VX6S (All-in-1)</v>
      </c>
      <c r="C159" s="75">
        <f>'[1]Комплектующие'!$C$315:$E$315</f>
        <v>0</v>
      </c>
      <c r="D159" s="65">
        <f>'[1]Комплектующие'!$H$315</f>
        <v>0</v>
      </c>
      <c r="E159" s="65">
        <f>'[1]Комплектующие'!$P$315</f>
        <v>0</v>
      </c>
      <c r="F159" s="95">
        <f>'[1]Комплектующие'!$I$315</f>
        <v>0</v>
      </c>
      <c r="G159" s="60">
        <f>'[1]Комплектующие'!$K$315</f>
        <v>0</v>
      </c>
      <c r="H159" s="96">
        <f>'[1]Комплектующие'!$L$315</f>
        <v>0</v>
      </c>
      <c r="I159" s="63">
        <f>'[1]Комплектующие'!$M$315</f>
        <v>0</v>
      </c>
      <c r="J159" s="63">
        <f>'[1]Комплектующие'!$N$315</f>
        <v>0</v>
      </c>
      <c r="K159" s="63">
        <f>'[1]Комплектующие'!$O$315</f>
        <v>0</v>
      </c>
      <c r="L159" s="63"/>
      <c r="M159" s="62"/>
      <c r="N159" s="47"/>
      <c r="O159" s="64"/>
      <c r="P159" s="67">
        <f>'[1]Комплектующие'!$AT$315</f>
        <v>1828.1</v>
      </c>
      <c r="Q159" s="45"/>
      <c r="R159" s="89"/>
      <c r="S159" s="67">
        <f t="shared" si="39"/>
        <v>3966.07</v>
      </c>
      <c r="T159" s="45"/>
      <c r="U159" s="41"/>
      <c r="V159" s="66">
        <f t="shared" si="40"/>
        <v>0</v>
      </c>
      <c r="W159" s="66">
        <f t="shared" si="41"/>
        <v>0</v>
      </c>
      <c r="X159" s="66">
        <f t="shared" si="42"/>
        <v>0</v>
      </c>
      <c r="Y159" s="67">
        <f t="shared" si="43"/>
        <v>0</v>
      </c>
    </row>
    <row r="160" spans="2:25" ht="15">
      <c r="B160" s="68" t="str">
        <f>'[1]Комплектующие'!$A$317</f>
        <v>NovaStar VX4S (All-in-1)</v>
      </c>
      <c r="C160" s="75">
        <f>'[1]Комплектующие'!$C$317:$E$317</f>
        <v>0</v>
      </c>
      <c r="D160" s="65">
        <f>'[1]Комплектующие'!$H$317</f>
        <v>0</v>
      </c>
      <c r="E160" s="65">
        <f>'[1]Комплектующие'!$P$317</f>
        <v>0</v>
      </c>
      <c r="F160" s="95">
        <f>'[1]Комплектующие'!$I$317</f>
        <v>0</v>
      </c>
      <c r="G160" s="60">
        <f>'[1]Комплектующие'!$K$317</f>
        <v>0</v>
      </c>
      <c r="H160" s="96">
        <f>'[1]Комплектующие'!$L$317</f>
        <v>0</v>
      </c>
      <c r="I160" s="63">
        <f>'[1]Комплектующие'!$M$317</f>
        <v>0</v>
      </c>
      <c r="J160" s="63">
        <f>'[1]Комплектующие'!$N$317</f>
        <v>0</v>
      </c>
      <c r="K160" s="63">
        <f>'[1]Комплектующие'!$O$317</f>
        <v>0</v>
      </c>
      <c r="L160" s="63"/>
      <c r="M160" s="62"/>
      <c r="N160" s="47"/>
      <c r="O160" s="64"/>
      <c r="P160" s="67">
        <f>'[1]Комплектующие'!$AT$317</f>
        <v>1501.6999999999998</v>
      </c>
      <c r="Q160" s="45"/>
      <c r="R160" s="89"/>
      <c r="S160" s="67">
        <f t="shared" si="39"/>
        <v>3257.94</v>
      </c>
      <c r="T160" s="45"/>
      <c r="U160" s="41"/>
      <c r="V160" s="66">
        <f t="shared" si="40"/>
        <v>0</v>
      </c>
      <c r="W160" s="66">
        <f t="shared" si="41"/>
        <v>0</v>
      </c>
      <c r="X160" s="66">
        <f t="shared" si="42"/>
        <v>0</v>
      </c>
      <c r="Y160" s="67">
        <f t="shared" si="43"/>
        <v>0</v>
      </c>
    </row>
    <row r="161" spans="2:25" ht="15">
      <c r="B161" s="68" t="str">
        <f>'[1]Комплектующие'!$A$318</f>
        <v>NovaStar VX2S (All-in-1)</v>
      </c>
      <c r="C161" s="75">
        <f>'[1]Комплектующие'!$C$318:$E$318</f>
        <v>0</v>
      </c>
      <c r="D161" s="65">
        <f>'[1]Комплектующие'!$H$318</f>
        <v>0</v>
      </c>
      <c r="E161" s="65">
        <f>'[1]Комплектующие'!$P$318</f>
        <v>0</v>
      </c>
      <c r="F161" s="95">
        <f>'[1]Комплектующие'!$I$318</f>
        <v>0</v>
      </c>
      <c r="G161" s="60">
        <f>'[1]Комплектующие'!$K$318</f>
        <v>0</v>
      </c>
      <c r="H161" s="96">
        <f>'[1]Комплектующие'!$L$318</f>
        <v>0</v>
      </c>
      <c r="I161" s="63">
        <f>'[1]Комплектующие'!$M$318</f>
        <v>0</v>
      </c>
      <c r="J161" s="63">
        <f>'[1]Комплектующие'!$N$318</f>
        <v>0</v>
      </c>
      <c r="K161" s="63">
        <f>'[1]Комплектующие'!$O$318</f>
        <v>0</v>
      </c>
      <c r="L161" s="63"/>
      <c r="M161" s="62"/>
      <c r="N161" s="47"/>
      <c r="O161" s="64"/>
      <c r="P161" s="67">
        <f>'[1]Комплектующие'!$AT$318</f>
        <v>1044.6999999999998</v>
      </c>
      <c r="Q161" s="45"/>
      <c r="R161" s="89"/>
      <c r="S161" s="67">
        <f t="shared" si="39"/>
        <v>2266.48</v>
      </c>
      <c r="T161" s="45"/>
      <c r="U161" s="41"/>
      <c r="V161" s="66">
        <f t="shared" si="40"/>
        <v>0</v>
      </c>
      <c r="W161" s="66">
        <f t="shared" si="41"/>
        <v>0</v>
      </c>
      <c r="X161" s="66">
        <f t="shared" si="42"/>
        <v>0</v>
      </c>
      <c r="Y161" s="67">
        <f t="shared" si="43"/>
        <v>0</v>
      </c>
    </row>
    <row r="162" spans="2:25" ht="15">
      <c r="B162" s="68" t="str">
        <f>'[1]Комплектующие'!$A$326</f>
        <v>NovaStar J6 (видеопроцессор)</v>
      </c>
      <c r="C162" s="75">
        <f>'[1]Комплектующие'!$C$326:$E$326</f>
        <v>0</v>
      </c>
      <c r="D162" s="65">
        <f>'[1]Комплектующие'!$H$326</f>
        <v>0</v>
      </c>
      <c r="E162" s="65">
        <f>'[1]Комплектующие'!$P$326</f>
        <v>0</v>
      </c>
      <c r="F162" s="95">
        <f>'[1]Комплектующие'!$I$326</f>
        <v>0</v>
      </c>
      <c r="G162" s="60">
        <f>'[1]Комплектующие'!$K$326</f>
        <v>0</v>
      </c>
      <c r="H162" s="96">
        <f>'[1]Комплектующие'!$L$326</f>
        <v>0</v>
      </c>
      <c r="I162" s="63">
        <f>'[1]Комплектующие'!$M$326</f>
        <v>0</v>
      </c>
      <c r="J162" s="63">
        <f>'[1]Комплектующие'!$N$326</f>
        <v>0</v>
      </c>
      <c r="K162" s="63">
        <f>'[1]Комплектующие'!$O$326</f>
        <v>0</v>
      </c>
      <c r="L162" s="63"/>
      <c r="M162" s="62"/>
      <c r="N162" s="47"/>
      <c r="O162" s="64"/>
      <c r="P162" s="67">
        <f>'[1]Комплектующие'!$AT$326</f>
        <v>5223.1</v>
      </c>
      <c r="Q162" s="45"/>
      <c r="R162" s="89"/>
      <c r="S162" s="67">
        <f t="shared" si="39"/>
        <v>11331.52</v>
      </c>
      <c r="T162" s="45"/>
      <c r="U162" s="41"/>
      <c r="V162" s="66">
        <f t="shared" si="40"/>
        <v>0</v>
      </c>
      <c r="W162" s="66">
        <f t="shared" si="41"/>
        <v>0</v>
      </c>
      <c r="X162" s="66">
        <f t="shared" si="42"/>
        <v>0</v>
      </c>
      <c r="Y162" s="67">
        <f t="shared" si="43"/>
        <v>0</v>
      </c>
    </row>
    <row r="163" spans="2:25" ht="15">
      <c r="B163" s="68" t="str">
        <f>'[1]Комплектующие'!$A$327</f>
        <v>NovaStar C1 (видеопроцессор)</v>
      </c>
      <c r="C163" s="75">
        <f>'[1]Комплектующие'!$C$327:$E$327</f>
        <v>0</v>
      </c>
      <c r="D163" s="65">
        <f>'[1]Комплектующие'!$H$327</f>
        <v>0</v>
      </c>
      <c r="E163" s="65">
        <f>'[1]Комплектующие'!$P$327</f>
        <v>0</v>
      </c>
      <c r="F163" s="95">
        <f>'[1]Комплектующие'!$I$327</f>
        <v>0</v>
      </c>
      <c r="G163" s="60">
        <f>'[1]Комплектующие'!$K$327</f>
        <v>0</v>
      </c>
      <c r="H163" s="96">
        <f>'[1]Комплектующие'!$L$327</f>
        <v>0</v>
      </c>
      <c r="I163" s="63">
        <f>'[1]Комплектующие'!$M$327</f>
        <v>0</v>
      </c>
      <c r="J163" s="63">
        <f>'[1]Комплектующие'!$N$327</f>
        <v>0</v>
      </c>
      <c r="K163" s="63">
        <f>'[1]Комплектующие'!$O$327</f>
        <v>0</v>
      </c>
      <c r="L163" s="63"/>
      <c r="M163" s="62"/>
      <c r="N163" s="47"/>
      <c r="O163" s="64"/>
      <c r="P163" s="67">
        <f>'[1]Комплектующие'!$AT$327</f>
        <v>0</v>
      </c>
      <c r="Q163" s="45"/>
      <c r="R163" s="89"/>
      <c r="S163" s="67">
        <f t="shared" si="39"/>
        <v>0</v>
      </c>
      <c r="T163" s="45"/>
      <c r="U163" s="41"/>
      <c r="V163" s="66">
        <f t="shared" si="40"/>
        <v>0</v>
      </c>
      <c r="W163" s="66">
        <f t="shared" si="41"/>
        <v>0</v>
      </c>
      <c r="X163" s="66">
        <f t="shared" si="42"/>
        <v>0</v>
      </c>
      <c r="Y163" s="67">
        <f t="shared" si="43"/>
        <v>0</v>
      </c>
    </row>
    <row r="164" spans="2:25" ht="15">
      <c r="B164" s="68" t="str">
        <f>'[1]Комплектующие'!$A$328</f>
        <v>NovaStar N9 (видеопроцессор)</v>
      </c>
      <c r="C164" s="75">
        <f>'[1]Комплектующие'!$C$328:$E$328</f>
        <v>0</v>
      </c>
      <c r="D164" s="65">
        <f>'[1]Комплектующие'!$H$328</f>
        <v>0</v>
      </c>
      <c r="E164" s="65">
        <f>'[1]Комплектующие'!$P$328</f>
        <v>0</v>
      </c>
      <c r="F164" s="95">
        <f>'[1]Комплектующие'!$I$328</f>
        <v>0</v>
      </c>
      <c r="G164" s="60">
        <f>'[1]Комплектующие'!$K$328</f>
        <v>0</v>
      </c>
      <c r="H164" s="96">
        <f>'[1]Комплектующие'!$L$328</f>
        <v>0</v>
      </c>
      <c r="I164" s="63">
        <f>'[1]Комплектующие'!$M$328</f>
        <v>0</v>
      </c>
      <c r="J164" s="63">
        <f>'[1]Комплектующие'!$N$328</f>
        <v>0</v>
      </c>
      <c r="K164" s="63">
        <f>'[1]Комплектующие'!$O$328</f>
        <v>0</v>
      </c>
      <c r="L164" s="63"/>
      <c r="M164" s="62"/>
      <c r="N164" s="47"/>
      <c r="O164" s="64"/>
      <c r="P164" s="67">
        <f>'[1]Комплектующие'!$AT$328</f>
        <v>0</v>
      </c>
      <c r="Q164" s="45"/>
      <c r="R164" s="89"/>
      <c r="S164" s="67">
        <f t="shared" si="39"/>
        <v>0</v>
      </c>
      <c r="T164" s="45"/>
      <c r="U164" s="41"/>
      <c r="V164" s="66">
        <f t="shared" si="40"/>
        <v>0</v>
      </c>
      <c r="W164" s="66">
        <f t="shared" si="41"/>
        <v>0</v>
      </c>
      <c r="X164" s="66">
        <f t="shared" si="42"/>
        <v>0</v>
      </c>
      <c r="Y164" s="67">
        <f t="shared" si="43"/>
        <v>0</v>
      </c>
    </row>
    <row r="165" spans="2:25" ht="15">
      <c r="B165" s="68" t="str">
        <f>'[1]Комплектующие'!$A$330</f>
        <v>NovaStar MFN300 (multifunction card)</v>
      </c>
      <c r="C165" s="75">
        <f>'[1]Комплектующие'!$C$330:$E$330</f>
        <v>0</v>
      </c>
      <c r="D165" s="65">
        <f>'[1]Комплектующие'!$H$330</f>
        <v>0</v>
      </c>
      <c r="E165" s="65">
        <f>'[1]Комплектующие'!$P$330</f>
        <v>0</v>
      </c>
      <c r="F165" s="95">
        <f>'[1]Комплектующие'!$I$330</f>
        <v>0</v>
      </c>
      <c r="G165" s="60">
        <f>'[1]Комплектующие'!$K$330</f>
        <v>0</v>
      </c>
      <c r="H165" s="96">
        <f>'[1]Комплектующие'!$L$330</f>
        <v>0</v>
      </c>
      <c r="I165" s="63">
        <f>'[1]Комплектующие'!$M$330</f>
        <v>0</v>
      </c>
      <c r="J165" s="63">
        <f>'[1]Комплектующие'!$N$330</f>
        <v>0</v>
      </c>
      <c r="K165" s="63">
        <f>'[1]Комплектующие'!$O$330</f>
        <v>0</v>
      </c>
      <c r="L165" s="63"/>
      <c r="M165" s="62"/>
      <c r="N165" s="47"/>
      <c r="O165" s="64"/>
      <c r="P165" s="67">
        <f>'[1]Комплектующие'!$AT$330</f>
        <v>137.2</v>
      </c>
      <c r="Q165" s="45"/>
      <c r="R165" s="89"/>
      <c r="S165" s="67">
        <f t="shared" si="39"/>
        <v>297.65999999999997</v>
      </c>
      <c r="T165" s="45"/>
      <c r="U165" s="41"/>
      <c r="V165" s="66">
        <f t="shared" si="40"/>
        <v>0</v>
      </c>
      <c r="W165" s="66">
        <f t="shared" si="41"/>
        <v>0</v>
      </c>
      <c r="X165" s="66">
        <f t="shared" si="42"/>
        <v>0</v>
      </c>
      <c r="Y165" s="67">
        <f t="shared" si="43"/>
        <v>0</v>
      </c>
    </row>
    <row r="166" spans="2:25" ht="15">
      <c r="B166" s="68" t="str">
        <f>'[1]Комплектующие'!$A$331</f>
        <v>NovaStar MON300 (monitoring card)</v>
      </c>
      <c r="C166" s="75">
        <f>'[1]Комплектующие'!$C$331:$E$331</f>
        <v>0</v>
      </c>
      <c r="D166" s="65">
        <f>'[1]Комплектующие'!$H$331</f>
        <v>0</v>
      </c>
      <c r="E166" s="65">
        <f>'[1]Комплектующие'!$P$331</f>
        <v>0</v>
      </c>
      <c r="F166" s="95">
        <f>'[1]Комплектующие'!$I$331</f>
        <v>0</v>
      </c>
      <c r="G166" s="60">
        <f>'[1]Комплектующие'!$K$331</f>
        <v>0</v>
      </c>
      <c r="H166" s="96">
        <f>'[1]Комплектующие'!$L$331</f>
        <v>0</v>
      </c>
      <c r="I166" s="63">
        <f>'[1]Комплектующие'!$M$331</f>
        <v>0</v>
      </c>
      <c r="J166" s="63">
        <f>'[1]Комплектующие'!$N$331</f>
        <v>0</v>
      </c>
      <c r="K166" s="63">
        <f>'[1]Комплектующие'!$O$331</f>
        <v>0</v>
      </c>
      <c r="L166" s="63"/>
      <c r="M166" s="62"/>
      <c r="N166" s="47"/>
      <c r="O166" s="64"/>
      <c r="P166" s="67">
        <f>'[1]Комплектующие'!$AT$331</f>
        <v>70.69999999999999</v>
      </c>
      <c r="Q166" s="45"/>
      <c r="R166" s="89"/>
      <c r="S166" s="67">
        <f t="shared" si="39"/>
        <v>153.39</v>
      </c>
      <c r="T166" s="45"/>
      <c r="U166" s="41"/>
      <c r="V166" s="66">
        <f t="shared" si="40"/>
        <v>0</v>
      </c>
      <c r="W166" s="66">
        <f t="shared" si="41"/>
        <v>0</v>
      </c>
      <c r="X166" s="66">
        <f t="shared" si="42"/>
        <v>0</v>
      </c>
      <c r="Y166" s="67">
        <f t="shared" si="43"/>
        <v>0</v>
      </c>
    </row>
    <row r="167" spans="2:25" ht="15">
      <c r="B167" s="68" t="str">
        <f>'[1]Комплектующие'!$A$334</f>
        <v>NovaStar CVT320 (fiber converter)</v>
      </c>
      <c r="C167" s="75">
        <f>'[1]Комплектующие'!$C$334:$E$334</f>
        <v>0</v>
      </c>
      <c r="D167" s="65">
        <f>'[1]Комплектующие'!$H$334</f>
        <v>0</v>
      </c>
      <c r="E167" s="65">
        <f>'[1]Комплектующие'!$P$334</f>
        <v>0</v>
      </c>
      <c r="F167" s="95">
        <f>'[1]Комплектующие'!$I$334</f>
        <v>0</v>
      </c>
      <c r="G167" s="60">
        <f>'[1]Комплектующие'!$K$334</f>
        <v>0</v>
      </c>
      <c r="H167" s="96">
        <f>'[1]Комплектующие'!$L$334</f>
        <v>0</v>
      </c>
      <c r="I167" s="63">
        <f>'[1]Комплектующие'!$M$334</f>
        <v>0</v>
      </c>
      <c r="J167" s="63">
        <f>'[1]Комплектующие'!$N$334</f>
        <v>0</v>
      </c>
      <c r="K167" s="63">
        <f>'[1]Комплектующие'!$O$334</f>
        <v>0</v>
      </c>
      <c r="L167" s="63"/>
      <c r="M167" s="62"/>
      <c r="N167" s="47"/>
      <c r="O167" s="64"/>
      <c r="P167" s="67">
        <f>'[1]Комплектующие'!$AT$334</f>
        <v>235.1</v>
      </c>
      <c r="Q167" s="45"/>
      <c r="R167" s="89"/>
      <c r="S167" s="67">
        <f t="shared" si="39"/>
        <v>510.05</v>
      </c>
      <c r="T167" s="45"/>
      <c r="U167" s="41"/>
      <c r="V167" s="66">
        <f t="shared" si="40"/>
        <v>0</v>
      </c>
      <c r="W167" s="66">
        <f t="shared" si="41"/>
        <v>0</v>
      </c>
      <c r="X167" s="66">
        <f t="shared" si="42"/>
        <v>0</v>
      </c>
      <c r="Y167" s="67">
        <f t="shared" si="43"/>
        <v>0</v>
      </c>
    </row>
    <row r="168" spans="2:25" ht="15">
      <c r="B168" s="68" t="str">
        <f>'[1]Комплектующие'!$A$335</f>
        <v>NovaStar CVT4K-S (fiber converter)</v>
      </c>
      <c r="C168" s="75">
        <f>'[1]Комплектующие'!$C$335:$E$335</f>
        <v>0</v>
      </c>
      <c r="D168" s="65">
        <f>'[1]Комплектующие'!$H$335</f>
        <v>0</v>
      </c>
      <c r="E168" s="65">
        <f>'[1]Комплектующие'!$P$335</f>
        <v>0</v>
      </c>
      <c r="F168" s="95">
        <f>'[1]Комплектующие'!$I$335</f>
        <v>0</v>
      </c>
      <c r="G168" s="60">
        <f>'[1]Комплектующие'!$K$335</f>
        <v>0</v>
      </c>
      <c r="H168" s="96">
        <f>'[1]Комплектующие'!$L$335</f>
        <v>0</v>
      </c>
      <c r="I168" s="63">
        <f>'[1]Комплектующие'!$M$335</f>
        <v>0</v>
      </c>
      <c r="J168" s="63">
        <f>'[1]Комплектующие'!$N$335</f>
        <v>0</v>
      </c>
      <c r="K168" s="63">
        <f>'[1]Комплектующие'!$O$335</f>
        <v>0</v>
      </c>
      <c r="L168" s="63"/>
      <c r="M168" s="62"/>
      <c r="N168" s="47"/>
      <c r="O168" s="64"/>
      <c r="P168" s="67">
        <f>'[1]Комплектующие'!$AT$335</f>
        <v>3264.5</v>
      </c>
      <c r="Q168" s="45"/>
      <c r="R168" s="89"/>
      <c r="S168" s="67">
        <f t="shared" si="39"/>
        <v>7082.34</v>
      </c>
      <c r="T168" s="45"/>
      <c r="U168" s="41"/>
      <c r="V168" s="66">
        <f t="shared" si="40"/>
        <v>0</v>
      </c>
      <c r="W168" s="66">
        <f t="shared" si="41"/>
        <v>0</v>
      </c>
      <c r="X168" s="66">
        <f t="shared" si="42"/>
        <v>0</v>
      </c>
      <c r="Y168" s="67">
        <f t="shared" si="43"/>
        <v>0</v>
      </c>
    </row>
    <row r="169" spans="2:25" ht="15">
      <c r="B169" s="68" t="str">
        <f>'[1]Комплектующие'!$A$343</f>
        <v>NovaStar MTH310 (датчик температуры)</v>
      </c>
      <c r="C169" s="75">
        <f>'[1]Комплектующие'!$C$343:$E$343</f>
        <v>0</v>
      </c>
      <c r="D169" s="65">
        <f>'[1]Комплектующие'!$H$343</f>
        <v>0</v>
      </c>
      <c r="E169" s="65">
        <f>'[1]Комплектующие'!$P$343</f>
        <v>0</v>
      </c>
      <c r="F169" s="95">
        <f>'[1]Комплектующие'!$I$343</f>
        <v>0</v>
      </c>
      <c r="G169" s="60">
        <f>'[1]Комплектующие'!$K$343</f>
        <v>0</v>
      </c>
      <c r="H169" s="96">
        <f>'[1]Комплектующие'!$L$343</f>
        <v>0</v>
      </c>
      <c r="I169" s="63">
        <f>'[1]Комплектующие'!$M$343</f>
        <v>0</v>
      </c>
      <c r="J169" s="63">
        <f>'[1]Комплектующие'!$N$343</f>
        <v>0</v>
      </c>
      <c r="K169" s="63">
        <f>'[1]Комплектующие'!$O$343</f>
        <v>0</v>
      </c>
      <c r="L169" s="63"/>
      <c r="M169" s="62"/>
      <c r="N169" s="47"/>
      <c r="O169" s="64"/>
      <c r="P169" s="67">
        <f>'[1]Комплектующие'!$AT$343</f>
        <v>130.6</v>
      </c>
      <c r="Q169" s="45"/>
      <c r="R169" s="89"/>
      <c r="S169" s="67">
        <f>ROUNDUP($S$3*P169,2)</f>
        <v>283.34</v>
      </c>
      <c r="T169" s="45"/>
      <c r="U169" s="41"/>
      <c r="V169" s="66">
        <f>IF(U169=0,0,ROUND(IF(M169=0,U169*S169,(U169-MOD(U169,M169))*R169+MOD(U169,M169)*S169)/1.2/U169,2))</f>
        <v>0</v>
      </c>
      <c r="W169" s="66">
        <f>ROUND(U169*V169,2)</f>
        <v>0</v>
      </c>
      <c r="X169" s="66">
        <f>ROUND(W169*0.2,2)</f>
        <v>0</v>
      </c>
      <c r="Y169" s="67">
        <f>W169+X169</f>
        <v>0</v>
      </c>
    </row>
    <row r="170" spans="2:25" ht="15.75" thickBot="1">
      <c r="B170" s="68" t="str">
        <f>'[1]Комплектующие'!$A$344</f>
        <v>NovaStar NS060 (датчик яркости)</v>
      </c>
      <c r="C170" s="75">
        <f>'[1]Комплектующие'!$C$344:$E$344</f>
        <v>0</v>
      </c>
      <c r="D170" s="65">
        <f>'[1]Комплектующие'!$H$344</f>
        <v>0</v>
      </c>
      <c r="E170" s="65">
        <f>'[1]Комплектующие'!$P$344</f>
        <v>0</v>
      </c>
      <c r="F170" s="95">
        <f>'[1]Комплектующие'!$I$344</f>
        <v>0</v>
      </c>
      <c r="G170" s="60">
        <f>'[1]Комплектующие'!$K$344</f>
        <v>0</v>
      </c>
      <c r="H170" s="96">
        <f>'[1]Комплектующие'!$L$344</f>
        <v>0</v>
      </c>
      <c r="I170" s="63">
        <f>'[1]Комплектующие'!$M$344</f>
        <v>0</v>
      </c>
      <c r="J170" s="63">
        <f>'[1]Комплектующие'!$N$344</f>
        <v>0</v>
      </c>
      <c r="K170" s="63">
        <f>'[1]Комплектующие'!$O$344</f>
        <v>0</v>
      </c>
      <c r="L170" s="63"/>
      <c r="M170" s="62"/>
      <c r="N170" s="47"/>
      <c r="O170" s="64"/>
      <c r="P170" s="67">
        <f>'[1]Комплектующие'!$AT$344</f>
        <v>130.6</v>
      </c>
      <c r="Q170" s="45"/>
      <c r="R170" s="89"/>
      <c r="S170" s="67">
        <f t="shared" si="39"/>
        <v>283.34</v>
      </c>
      <c r="T170" s="45"/>
      <c r="U170" s="41"/>
      <c r="V170" s="66">
        <f t="shared" si="40"/>
        <v>0</v>
      </c>
      <c r="W170" s="66">
        <f t="shared" si="41"/>
        <v>0</v>
      </c>
      <c r="X170" s="66">
        <f t="shared" si="42"/>
        <v>0</v>
      </c>
      <c r="Y170" s="67">
        <f t="shared" si="43"/>
        <v>0</v>
      </c>
    </row>
    <row r="171" spans="2:25" ht="4.5" customHeight="1" thickBot="1" thickTop="1">
      <c r="B171" s="90"/>
      <c r="C171" s="42"/>
      <c r="D171" s="43"/>
      <c r="E171" s="44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0"/>
      <c r="R171" s="42"/>
      <c r="S171" s="42"/>
      <c r="T171" s="40"/>
      <c r="U171" s="42"/>
      <c r="V171" s="42"/>
      <c r="W171" s="42"/>
      <c r="X171" s="42"/>
      <c r="Y171" s="42"/>
    </row>
    <row r="172" spans="2:25" ht="15.75" thickTop="1">
      <c r="B172" s="21" t="s">
        <v>43</v>
      </c>
      <c r="C172" s="22"/>
      <c r="D172" s="22"/>
      <c r="E172" s="22"/>
      <c r="F172" s="22"/>
      <c r="G172" s="22"/>
      <c r="H172" s="22"/>
      <c r="I172" s="22"/>
      <c r="J172" s="22"/>
      <c r="K172" s="23"/>
      <c r="L172" s="23"/>
      <c r="M172" s="22"/>
      <c r="N172" s="22"/>
      <c r="O172" s="23"/>
      <c r="P172" s="25"/>
      <c r="R172" s="24"/>
      <c r="S172" s="25"/>
      <c r="U172" s="24"/>
      <c r="V172" s="23"/>
      <c r="W172" s="23"/>
      <c r="X172" s="23"/>
      <c r="Y172" s="25"/>
    </row>
    <row r="173" spans="2:25" ht="30" customHeight="1" thickBot="1">
      <c r="B173" s="84" t="s">
        <v>8</v>
      </c>
      <c r="C173" s="69" t="s">
        <v>16</v>
      </c>
      <c r="D173" s="69" t="s">
        <v>41</v>
      </c>
      <c r="E173" s="76"/>
      <c r="F173" s="77"/>
      <c r="G173" s="77"/>
      <c r="H173" s="77"/>
      <c r="I173" s="77"/>
      <c r="J173" s="77"/>
      <c r="K173" s="77"/>
      <c r="L173" s="77"/>
      <c r="M173" s="85"/>
      <c r="N173" s="27"/>
      <c r="O173" s="85"/>
      <c r="P173" s="86" t="s">
        <v>19</v>
      </c>
      <c r="R173" s="84"/>
      <c r="S173" s="86" t="str">
        <f>P173</f>
        <v>Поштучно</v>
      </c>
      <c r="U173" s="84" t="s">
        <v>20</v>
      </c>
      <c r="V173" s="69" t="s">
        <v>21</v>
      </c>
      <c r="W173" s="69" t="s">
        <v>22</v>
      </c>
      <c r="X173" s="69" t="s">
        <v>23</v>
      </c>
      <c r="Y173" s="86" t="s">
        <v>24</v>
      </c>
    </row>
    <row r="174" spans="2:25" ht="15">
      <c r="B174" s="68" t="str">
        <f>'[1]Комплектующие'!$A$362</f>
        <v>HUB 256-T12*8</v>
      </c>
      <c r="C174" s="75" t="str">
        <f>'[1]Комплектующие'!$B$362</f>
        <v>Hub12</v>
      </c>
      <c r="D174" s="65">
        <f>'[1]Комплектующие'!$C$362</f>
        <v>8</v>
      </c>
      <c r="E174" s="65"/>
      <c r="F174" s="60"/>
      <c r="G174" s="60"/>
      <c r="H174" s="61"/>
      <c r="I174" s="62"/>
      <c r="J174" s="63"/>
      <c r="K174" s="46"/>
      <c r="L174" s="46"/>
      <c r="M174" s="62"/>
      <c r="N174" s="47"/>
      <c r="O174" s="64"/>
      <c r="P174" s="67">
        <f>'[1]Комплектующие'!$AT$362</f>
        <v>6.199999999999999</v>
      </c>
      <c r="Q174" s="45"/>
      <c r="R174" s="89"/>
      <c r="S174" s="67">
        <f>ROUNDUP($S$3*P174,2)</f>
        <v>13.459999999999999</v>
      </c>
      <c r="T174" s="45"/>
      <c r="U174" s="41"/>
      <c r="V174" s="66">
        <f>IF(U174=0,0,ROUND(IF(M174=0,U174*S174,(U174-MOD(U174,M174))*R174+MOD(U174,M174)*S174)/1.2/U174,2))</f>
        <v>0</v>
      </c>
      <c r="W174" s="66">
        <f>ROUND(U174*V174,2)</f>
        <v>0</v>
      </c>
      <c r="X174" s="66">
        <f>ROUND(W174*0.2,2)</f>
        <v>0</v>
      </c>
      <c r="Y174" s="67">
        <f>W174+X174</f>
        <v>0</v>
      </c>
    </row>
    <row r="175" spans="2:25" ht="15" customHeight="1">
      <c r="B175" s="68" t="str">
        <f>'[1]Комплектующие'!$A$363</f>
        <v>HUB 512-T12*16</v>
      </c>
      <c r="C175" s="75" t="str">
        <f>'[1]Комплектующие'!$B$363</f>
        <v>Hub12</v>
      </c>
      <c r="D175" s="65">
        <f>'[1]Комплектующие'!$C$363</f>
        <v>16</v>
      </c>
      <c r="E175" s="65"/>
      <c r="F175" s="60"/>
      <c r="G175" s="60"/>
      <c r="H175" s="61"/>
      <c r="I175" s="62"/>
      <c r="J175" s="63"/>
      <c r="K175" s="46"/>
      <c r="L175" s="46"/>
      <c r="M175" s="62"/>
      <c r="N175" s="47"/>
      <c r="O175" s="64"/>
      <c r="P175" s="67">
        <f>'[1]Комплектующие'!$AT$363</f>
        <v>10.799999999999999</v>
      </c>
      <c r="Q175" s="45"/>
      <c r="R175" s="89"/>
      <c r="S175" s="67">
        <f>ROUNDUP($S$3*P175,2)</f>
        <v>23.44</v>
      </c>
      <c r="T175" s="45"/>
      <c r="U175" s="41"/>
      <c r="V175" s="66">
        <f>IF(U175=0,0,ROUND(IF(M175=0,U175*S175,(U175-MOD(U175,M175))*R175+MOD(U175,M175)*S175)/1.2/U175,2))</f>
        <v>0</v>
      </c>
      <c r="W175" s="66">
        <f>ROUND(U175*V175,2)</f>
        <v>0</v>
      </c>
      <c r="X175" s="66">
        <f>ROUND(W175*0.2,2)</f>
        <v>0</v>
      </c>
      <c r="Y175" s="67">
        <f>W175+X175</f>
        <v>0</v>
      </c>
    </row>
    <row r="176" spans="2:25" ht="15">
      <c r="B176" s="68" t="str">
        <f>'[1]Комплектующие'!$A$366</f>
        <v>HUB 256-T8*8</v>
      </c>
      <c r="C176" s="75" t="str">
        <f>'[1]Комплектующие'!$B$366</f>
        <v>Hub8</v>
      </c>
      <c r="D176" s="65">
        <f>'[1]Комплектующие'!$C$366</f>
        <v>8</v>
      </c>
      <c r="E176" s="65"/>
      <c r="F176" s="60"/>
      <c r="G176" s="60"/>
      <c r="H176" s="61"/>
      <c r="I176" s="62"/>
      <c r="J176" s="63"/>
      <c r="K176" s="46"/>
      <c r="L176" s="46"/>
      <c r="M176" s="62"/>
      <c r="N176" s="47"/>
      <c r="O176" s="64"/>
      <c r="P176" s="67">
        <f>'[1]Комплектующие'!$AT$366</f>
        <v>6.199999999999999</v>
      </c>
      <c r="Q176" s="45"/>
      <c r="R176" s="89"/>
      <c r="S176" s="67">
        <f>ROUNDUP($S$3*P176,2)</f>
        <v>13.459999999999999</v>
      </c>
      <c r="T176" s="45"/>
      <c r="U176" s="41"/>
      <c r="V176" s="66">
        <f>IF(U176=0,0,ROUND(IF(M176=0,U176*S176,(U176-MOD(U176,M176))*R176+MOD(U176,M176)*S176)/1.2/U176,2))</f>
        <v>0</v>
      </c>
      <c r="W176" s="66">
        <f>ROUND(U176*V176,2)</f>
        <v>0</v>
      </c>
      <c r="X176" s="66">
        <f>ROUND(W176*0.2,2)</f>
        <v>0</v>
      </c>
      <c r="Y176" s="67">
        <f>W176+X176</f>
        <v>0</v>
      </c>
    </row>
    <row r="177" spans="2:25" ht="15">
      <c r="B177" s="68" t="str">
        <f>'[1]Комплектующие'!$A$368</f>
        <v>HUB 512-T8*16</v>
      </c>
      <c r="C177" s="75" t="str">
        <f>'[1]Комплектующие'!$B$368</f>
        <v>Hub8</v>
      </c>
      <c r="D177" s="65">
        <f>'[1]Комплектующие'!$C$368</f>
        <v>16</v>
      </c>
      <c r="E177" s="65"/>
      <c r="F177" s="60"/>
      <c r="G177" s="60"/>
      <c r="H177" s="61"/>
      <c r="I177" s="62"/>
      <c r="J177" s="63"/>
      <c r="K177" s="46"/>
      <c r="L177" s="46"/>
      <c r="M177" s="62"/>
      <c r="N177" s="47"/>
      <c r="O177" s="64"/>
      <c r="P177" s="67">
        <f>'[1]Комплектующие'!$AT$368</f>
        <v>0</v>
      </c>
      <c r="Q177" s="45"/>
      <c r="R177" s="89"/>
      <c r="S177" s="67">
        <f>ROUNDUP($S$3*P177,2)</f>
        <v>0</v>
      </c>
      <c r="T177" s="45"/>
      <c r="U177" s="41"/>
      <c r="V177" s="66">
        <f>IF(U177=0,0,ROUND(IF(M177=0,U177*S177,(U177-MOD(U177,M177))*R177+MOD(U177,M177)*S177)/1.2/U177,2))</f>
        <v>0</v>
      </c>
      <c r="W177" s="66">
        <f>ROUND(U177*V177,2)</f>
        <v>0</v>
      </c>
      <c r="X177" s="66">
        <f>ROUND(W177*0.2,2)</f>
        <v>0</v>
      </c>
      <c r="Y177" s="67">
        <f>W177+X177</f>
        <v>0</v>
      </c>
    </row>
    <row r="178" spans="2:25" ht="15">
      <c r="B178" s="68" t="str">
        <f>'[1]Комплектующие'!$A$374</f>
        <v>HUB-75*8</v>
      </c>
      <c r="C178" s="75" t="str">
        <f>'[1]Комплектующие'!$B$374</f>
        <v>Hub75</v>
      </c>
      <c r="D178" s="65">
        <f>'[1]Комплектующие'!$C$374</f>
        <v>8</v>
      </c>
      <c r="E178" s="65"/>
      <c r="F178" s="60"/>
      <c r="G178" s="60"/>
      <c r="H178" s="61"/>
      <c r="I178" s="62"/>
      <c r="J178" s="63"/>
      <c r="K178" s="46"/>
      <c r="L178" s="46"/>
      <c r="M178" s="62"/>
      <c r="N178" s="47"/>
      <c r="O178" s="64"/>
      <c r="P178" s="67">
        <f>'[1]Комплектующие'!$AT$374</f>
        <v>6.199999999999999</v>
      </c>
      <c r="Q178" s="45"/>
      <c r="R178" s="89"/>
      <c r="S178" s="67">
        <f>ROUNDUP($S$3*P178,2)</f>
        <v>13.459999999999999</v>
      </c>
      <c r="T178" s="45"/>
      <c r="U178" s="41"/>
      <c r="V178" s="66">
        <f>IF(U178=0,0,ROUND(IF(M178=0,U178*S178,(U178-MOD(U178,M178))*R178+MOD(U178,M178)*S178)/1.2/U178,2))</f>
        <v>0</v>
      </c>
      <c r="W178" s="66">
        <f>ROUND(U178*V178,2)</f>
        <v>0</v>
      </c>
      <c r="X178" s="66">
        <f>ROUND(W178*0.2,2)</f>
        <v>0</v>
      </c>
      <c r="Y178" s="67">
        <f>W178+X178</f>
        <v>0</v>
      </c>
    </row>
    <row r="179" spans="2:25" ht="15.75" thickBot="1">
      <c r="B179" s="68" t="str">
        <f>'[1]Комплектующие'!$A$375</f>
        <v>HUB-75*10</v>
      </c>
      <c r="C179" s="75" t="str">
        <f>'[1]Комплектующие'!$B$375</f>
        <v>Hub75</v>
      </c>
      <c r="D179" s="65">
        <f>'[1]Комплектующие'!$C$375</f>
        <v>10</v>
      </c>
      <c r="E179" s="65"/>
      <c r="F179" s="60"/>
      <c r="G179" s="60"/>
      <c r="H179" s="61"/>
      <c r="I179" s="62"/>
      <c r="J179" s="63"/>
      <c r="K179" s="46"/>
      <c r="L179" s="46"/>
      <c r="M179" s="62"/>
      <c r="N179" s="47"/>
      <c r="O179" s="64"/>
      <c r="P179" s="67">
        <f>'[1]Комплектующие'!$AT$375</f>
        <v>7.699999999999999</v>
      </c>
      <c r="Q179" s="45"/>
      <c r="R179" s="89"/>
      <c r="S179" s="67">
        <f>ROUNDUP($S$3*P179,2)</f>
        <v>16.71</v>
      </c>
      <c r="T179" s="45"/>
      <c r="U179" s="41"/>
      <c r="V179" s="66">
        <f>IF(U179=0,0,ROUND(IF(M179=0,U179*S179,(U179-MOD(U179,M179))*R179+MOD(U179,M179)*S179)/1.2/U179,2))</f>
        <v>0</v>
      </c>
      <c r="W179" s="66">
        <f>ROUND(U179*V179,2)</f>
        <v>0</v>
      </c>
      <c r="X179" s="66">
        <f>ROUND(W179*0.2,2)</f>
        <v>0</v>
      </c>
      <c r="Y179" s="67">
        <f>W179+X179</f>
        <v>0</v>
      </c>
    </row>
    <row r="180" spans="2:25" ht="4.5" customHeight="1" thickBot="1" thickTop="1">
      <c r="B180" s="90"/>
      <c r="C180" s="42"/>
      <c r="D180" s="43"/>
      <c r="E180" s="44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0"/>
      <c r="R180" s="42"/>
      <c r="S180" s="42"/>
      <c r="T180" s="40"/>
      <c r="U180" s="42"/>
      <c r="V180" s="42"/>
      <c r="W180" s="42"/>
      <c r="X180" s="42"/>
      <c r="Y180" s="42"/>
    </row>
    <row r="181" spans="2:25" ht="15.75" thickTop="1">
      <c r="B181" s="21" t="s">
        <v>44</v>
      </c>
      <c r="C181" s="22"/>
      <c r="D181" s="22"/>
      <c r="E181" s="22"/>
      <c r="F181" s="22"/>
      <c r="G181" s="22"/>
      <c r="H181" s="22"/>
      <c r="I181" s="22"/>
      <c r="J181" s="22"/>
      <c r="K181" s="23"/>
      <c r="L181" s="23"/>
      <c r="M181" s="22"/>
      <c r="N181" s="22"/>
      <c r="O181" s="23"/>
      <c r="P181" s="25"/>
      <c r="R181" s="24"/>
      <c r="S181" s="25"/>
      <c r="U181" s="24"/>
      <c r="V181" s="23"/>
      <c r="W181" s="23"/>
      <c r="X181" s="23"/>
      <c r="Y181" s="25"/>
    </row>
    <row r="182" spans="2:25" ht="30" customHeight="1" thickBot="1">
      <c r="B182" s="91" t="s">
        <v>8</v>
      </c>
      <c r="C182" s="26" t="s">
        <v>45</v>
      </c>
      <c r="D182" s="26" t="s">
        <v>46</v>
      </c>
      <c r="E182" s="26" t="s">
        <v>47</v>
      </c>
      <c r="F182" s="26" t="s">
        <v>48</v>
      </c>
      <c r="G182" s="26" t="s">
        <v>62</v>
      </c>
      <c r="H182" s="26" t="s">
        <v>63</v>
      </c>
      <c r="I182" s="78"/>
      <c r="J182" s="78"/>
      <c r="K182" s="78"/>
      <c r="L182" s="78"/>
      <c r="M182" s="26" t="s">
        <v>17</v>
      </c>
      <c r="N182" s="74"/>
      <c r="O182" s="92" t="s">
        <v>18</v>
      </c>
      <c r="P182" s="93" t="s">
        <v>19</v>
      </c>
      <c r="R182" s="91" t="str">
        <f>O182</f>
        <v>Упаковками</v>
      </c>
      <c r="S182" s="93" t="str">
        <f>P182</f>
        <v>Поштучно</v>
      </c>
      <c r="U182" s="91" t="s">
        <v>20</v>
      </c>
      <c r="V182" s="26" t="s">
        <v>21</v>
      </c>
      <c r="W182" s="26" t="s">
        <v>22</v>
      </c>
      <c r="X182" s="26" t="s">
        <v>23</v>
      </c>
      <c r="Y182" s="93" t="s">
        <v>24</v>
      </c>
    </row>
    <row r="183" spans="2:25" ht="15.75">
      <c r="B183" s="87" t="s">
        <v>49</v>
      </c>
      <c r="C183" s="48"/>
      <c r="D183" s="49"/>
      <c r="E183" s="50"/>
      <c r="F183" s="51"/>
      <c r="G183" s="51"/>
      <c r="H183" s="52"/>
      <c r="I183" s="53"/>
      <c r="J183" s="54"/>
      <c r="K183" s="55"/>
      <c r="L183" s="55"/>
      <c r="M183" s="53"/>
      <c r="N183" s="53"/>
      <c r="O183" s="36"/>
      <c r="P183" s="37"/>
      <c r="Q183" s="45"/>
      <c r="R183" s="88">
        <f aca="true" t="shared" si="44" ref="R183:S188">ROUNDUP($S$3*O183,2)</f>
        <v>0</v>
      </c>
      <c r="S183" s="37">
        <f t="shared" si="44"/>
        <v>0</v>
      </c>
      <c r="T183" s="45"/>
      <c r="U183" s="38"/>
      <c r="V183" s="39"/>
      <c r="W183" s="39"/>
      <c r="X183" s="39"/>
      <c r="Y183" s="37"/>
    </row>
    <row r="184" spans="2:25" ht="15">
      <c r="B184" s="68" t="str">
        <f>'[1]Комплектующие'!$A$179</f>
        <v>CZCL 200NM-5</v>
      </c>
      <c r="C184" s="75" t="str">
        <f>IF('[1]Комплектующие'!$G$179=0,"",'[1]Комплектующие'!$G$179&amp;" х "&amp;'[1]Комплектующие'!$H$179&amp;" х "&amp;'[1]Комплектующие'!$I$179)</f>
        <v>199 х 110 х 50</v>
      </c>
      <c r="D184" s="65">
        <f>'[1]Комплектующие'!$D$179</f>
        <v>5</v>
      </c>
      <c r="E184" s="65">
        <f>'[1]Комплектующие'!$E$179</f>
        <v>200</v>
      </c>
      <c r="F184" s="60">
        <f>'[1]Комплектующие'!$F$179</f>
        <v>40</v>
      </c>
      <c r="G184" s="60" t="str">
        <f>'[1]Комплектующие'!$J$179</f>
        <v>IP20</v>
      </c>
      <c r="H184" s="61">
        <f>'[1]Комплектующие'!$K$179</f>
        <v>0</v>
      </c>
      <c r="I184" s="62"/>
      <c r="J184" s="63"/>
      <c r="K184" s="46"/>
      <c r="L184" s="46"/>
      <c r="M184" s="62">
        <f>'[1]Комплектующие'!$S$179</f>
        <v>30</v>
      </c>
      <c r="N184" s="47"/>
      <c r="O184" s="64">
        <f>'[1]Комплектующие'!$AQ$179</f>
        <v>9.5</v>
      </c>
      <c r="P184" s="67">
        <f>'[1]Комплектующие'!$AT$179</f>
        <v>11.4</v>
      </c>
      <c r="Q184" s="45"/>
      <c r="R184" s="89">
        <f t="shared" si="44"/>
        <v>20.62</v>
      </c>
      <c r="S184" s="67">
        <f t="shared" si="44"/>
        <v>24.740000000000002</v>
      </c>
      <c r="T184" s="45"/>
      <c r="U184" s="41"/>
      <c r="V184" s="66">
        <f>IF(U184=0,0,ROUND(IF(M184=0,U184*S184,(U184-MOD(U184,M184))*R184+MOD(U184,M184)*S184)/1.2/U184,2))</f>
        <v>0</v>
      </c>
      <c r="W184" s="66">
        <f>ROUND(U184*V184,2)</f>
        <v>0</v>
      </c>
      <c r="X184" s="66">
        <f>ROUND(W184*0.2,2)</f>
        <v>0</v>
      </c>
      <c r="Y184" s="67">
        <f>W184+X184</f>
        <v>0</v>
      </c>
    </row>
    <row r="185" spans="2:25" ht="15">
      <c r="B185" s="68" t="str">
        <f>'[1]Комплектующие'!$A$180</f>
        <v>CZCL 200W-4,5</v>
      </c>
      <c r="C185" s="75" t="str">
        <f>IF('[1]Комплектующие'!$G$180=0,"",'[1]Комплектующие'!$G$180&amp;" х "&amp;'[1]Комплектующие'!$H$180&amp;" х "&amp;'[1]Комплектующие'!$I$180)</f>
        <v>199 х 110 х 50</v>
      </c>
      <c r="D185" s="65">
        <f>'[1]Комплектующие'!$D$180</f>
        <v>4.5</v>
      </c>
      <c r="E185" s="65">
        <f>'[1]Комплектующие'!$E$180</f>
        <v>200</v>
      </c>
      <c r="F185" s="60">
        <f>'[1]Комплектующие'!$F$180</f>
        <v>40</v>
      </c>
      <c r="G185" s="60" t="str">
        <f>'[1]Комплектующие'!$J$180</f>
        <v>IP20</v>
      </c>
      <c r="H185" s="61">
        <f>'[1]Комплектующие'!$K$180</f>
        <v>0</v>
      </c>
      <c r="I185" s="62"/>
      <c r="J185" s="63"/>
      <c r="K185" s="46"/>
      <c r="L185" s="46"/>
      <c r="M185" s="62">
        <f>'[1]Комплектующие'!$S$180</f>
        <v>20</v>
      </c>
      <c r="N185" s="47"/>
      <c r="O185" s="64">
        <f>'[1]Комплектующие'!$AQ$180</f>
        <v>10.799999999999999</v>
      </c>
      <c r="P185" s="67">
        <f>'[1]Комплектующие'!$AT$180</f>
        <v>12.9</v>
      </c>
      <c r="Q185" s="45"/>
      <c r="R185" s="89">
        <f>ROUNDUP($S$3*O185,2)</f>
        <v>23.44</v>
      </c>
      <c r="S185" s="67">
        <f>ROUNDUP($S$3*P185,2)</f>
        <v>27.990000000000002</v>
      </c>
      <c r="T185" s="45"/>
      <c r="U185" s="41"/>
      <c r="V185" s="66">
        <f>IF(U185=0,0,ROUND(IF(M185=0,U185*S185,(U185-MOD(U185,M185))*R185+MOD(U185,M185)*S185)/1.2/U185,2))</f>
        <v>0</v>
      </c>
      <c r="W185" s="66">
        <f>ROUND(U185*V185,2)</f>
        <v>0</v>
      </c>
      <c r="X185" s="66">
        <f>ROUND(W185*0.2,2)</f>
        <v>0</v>
      </c>
      <c r="Y185" s="67">
        <f>W185+X185</f>
        <v>0</v>
      </c>
    </row>
    <row r="186" spans="2:25" ht="15" customHeight="1">
      <c r="B186" s="68" t="str">
        <f>'[1]Комплектующие'!$A$181</f>
        <v>CZCL 200AF-4,5 (slim)</v>
      </c>
      <c r="C186" s="75" t="str">
        <f>IF('[1]Комплектующие'!$G$181=0,"",'[1]Комплектующие'!$G$181&amp;" х "&amp;'[1]Комплектующие'!$H$181&amp;" х "&amp;'[1]Комплектующие'!$I$181)</f>
        <v>190 х 84 х 30</v>
      </c>
      <c r="D186" s="65">
        <f>'[1]Комплектующие'!$D$181</f>
        <v>4.5</v>
      </c>
      <c r="E186" s="65">
        <f>'[1]Комплектующие'!$E$181</f>
        <v>200</v>
      </c>
      <c r="F186" s="60">
        <f>'[1]Комплектующие'!$F$181</f>
        <v>40</v>
      </c>
      <c r="G186" s="60" t="str">
        <f>'[1]Комплектующие'!$J$181</f>
        <v>IP20</v>
      </c>
      <c r="H186" s="61">
        <f>'[1]Комплектующие'!$K$181</f>
        <v>0</v>
      </c>
      <c r="I186" s="62"/>
      <c r="J186" s="63"/>
      <c r="K186" s="46"/>
      <c r="L186" s="46"/>
      <c r="M186" s="62">
        <f>'[1]Комплектующие'!$S$181</f>
        <v>30</v>
      </c>
      <c r="N186" s="47"/>
      <c r="O186" s="64">
        <f>'[1]Комплектующие'!$AQ$181</f>
        <v>11</v>
      </c>
      <c r="P186" s="67">
        <f>'[1]Комплектующие'!$AT$181</f>
        <v>13.2</v>
      </c>
      <c r="Q186" s="45"/>
      <c r="R186" s="89">
        <f>ROUNDUP($S$3*O186,2)</f>
        <v>23.87</v>
      </c>
      <c r="S186" s="67">
        <f>ROUNDUP($S$3*P186,2)</f>
        <v>28.64</v>
      </c>
      <c r="T186" s="45"/>
      <c r="U186" s="41"/>
      <c r="V186" s="66">
        <f>IF(U186=0,0,ROUND(IF(M186=0,U186*S186,(U186-MOD(U186,M186))*R186+MOD(U186,M186)*S186)/1.2/U186,2))</f>
        <v>0</v>
      </c>
      <c r="W186" s="66">
        <f>ROUND(U186*V186,2)</f>
        <v>0</v>
      </c>
      <c r="X186" s="66">
        <f>ROUND(W186*0.2,2)</f>
        <v>0</v>
      </c>
      <c r="Y186" s="67">
        <f>W186+X186</f>
        <v>0</v>
      </c>
    </row>
    <row r="187" spans="2:25" ht="15">
      <c r="B187" s="68" t="str">
        <f>'[1]Комплектующие'!$A$183</f>
        <v>CZCL A300AY-4,5 (slim)</v>
      </c>
      <c r="C187" s="75" t="str">
        <f>IF('[1]Комплектующие'!$G$183=0,"",'[1]Комплектующие'!$G$183&amp;" х "&amp;'[1]Комплектующие'!$H$183&amp;" х "&amp;'[1]Комплектующие'!$I$183)</f>
        <v>212 х 81,5 х 30</v>
      </c>
      <c r="D187" s="65">
        <f>'[1]Комплектующие'!$D$183</f>
        <v>4.5</v>
      </c>
      <c r="E187" s="65">
        <f>'[1]Комплектующие'!$E$183</f>
        <v>300</v>
      </c>
      <c r="F187" s="60">
        <f>'[1]Комплектующие'!$F$183</f>
        <v>60</v>
      </c>
      <c r="G187" s="60" t="str">
        <f>'[1]Комплектующие'!$J$183</f>
        <v>IP20</v>
      </c>
      <c r="H187" s="61">
        <f>'[1]Комплектующие'!$K$183</f>
        <v>0</v>
      </c>
      <c r="I187" s="62"/>
      <c r="J187" s="63"/>
      <c r="K187" s="46"/>
      <c r="L187" s="46"/>
      <c r="M187" s="62">
        <f>'[1]Комплектующие'!$S$183</f>
        <v>30</v>
      </c>
      <c r="N187" s="47"/>
      <c r="O187" s="64">
        <f>'[1]Комплектующие'!$AQ$183</f>
        <v>17.900000000000002</v>
      </c>
      <c r="P187" s="67">
        <f>'[1]Комплектующие'!$AT$183</f>
        <v>21.6</v>
      </c>
      <c r="Q187" s="45"/>
      <c r="R187" s="89">
        <f t="shared" si="44"/>
        <v>38.839999999999996</v>
      </c>
      <c r="S187" s="67">
        <f t="shared" si="44"/>
        <v>46.87</v>
      </c>
      <c r="T187" s="45"/>
      <c r="U187" s="41"/>
      <c r="V187" s="66">
        <f>IF(U187=0,0,ROUND(IF(M187=0,U187*S187,(U187-MOD(U187,M187))*R187+MOD(U187,M187)*S187)/1.2/U187,2))</f>
        <v>0</v>
      </c>
      <c r="W187" s="66">
        <f>ROUND(U187*V187,2)</f>
        <v>0</v>
      </c>
      <c r="X187" s="66">
        <f>ROUND(W187*0.2,2)</f>
        <v>0</v>
      </c>
      <c r="Y187" s="67">
        <f>W187+X187</f>
        <v>0</v>
      </c>
    </row>
    <row r="188" spans="2:25" ht="15" customHeight="1" thickBot="1">
      <c r="B188" s="68" t="str">
        <f>'[1]Комплектующие'!$A$184</f>
        <v>CZCL A400AA-4.5 (slim)</v>
      </c>
      <c r="C188" s="75" t="str">
        <f>IF('[1]Комплектующие'!$G$184=0,"",'[1]Комплектующие'!$G$184&amp;" х "&amp;'[1]Комплектующие'!$H$184&amp;" х "&amp;'[1]Комплектующие'!$I$184)</f>
        <v>217 х 117 х 30</v>
      </c>
      <c r="D188" s="65">
        <f>'[1]Комплектующие'!$D$184</f>
        <v>4.5</v>
      </c>
      <c r="E188" s="65">
        <f>'[1]Комплектующие'!$E$184</f>
        <v>400</v>
      </c>
      <c r="F188" s="60">
        <f>'[1]Комплектующие'!$F$184</f>
        <v>60</v>
      </c>
      <c r="G188" s="60" t="str">
        <f>'[1]Комплектующие'!$J$184</f>
        <v>IP20</v>
      </c>
      <c r="H188" s="61">
        <f>'[1]Комплектующие'!$K$184</f>
        <v>0</v>
      </c>
      <c r="I188" s="62"/>
      <c r="J188" s="63"/>
      <c r="K188" s="46"/>
      <c r="L188" s="46"/>
      <c r="M188" s="62">
        <f>'[1]Комплектующие'!$S$184</f>
        <v>20</v>
      </c>
      <c r="N188" s="47"/>
      <c r="O188" s="64">
        <f>'[1]Комплектующие'!$AQ$184</f>
        <v>21.8</v>
      </c>
      <c r="P188" s="67">
        <f>'[1]Комплектующие'!$AT$184</f>
        <v>26.200000000000003</v>
      </c>
      <c r="Q188" s="45"/>
      <c r="R188" s="89">
        <f t="shared" si="44"/>
        <v>47.3</v>
      </c>
      <c r="S188" s="67">
        <f t="shared" si="44"/>
        <v>56.85</v>
      </c>
      <c r="T188" s="45"/>
      <c r="U188" s="41"/>
      <c r="V188" s="66">
        <f>IF(U188=0,0,ROUND(IF(M188=0,U188*S188,(U188-MOD(U188,M188))*R188+MOD(U188,M188)*S188)/1.2/U188,2))</f>
        <v>0</v>
      </c>
      <c r="W188" s="66">
        <f>ROUND(U188*V188,2)</f>
        <v>0</v>
      </c>
      <c r="X188" s="66">
        <f>ROUND(W188*0.2,2)</f>
        <v>0</v>
      </c>
      <c r="Y188" s="67">
        <f>W188+X188</f>
        <v>0</v>
      </c>
    </row>
    <row r="189" spans="2:25" ht="15.75">
      <c r="B189" s="87" t="s">
        <v>57</v>
      </c>
      <c r="C189" s="48"/>
      <c r="D189" s="49"/>
      <c r="E189" s="50"/>
      <c r="F189" s="51"/>
      <c r="G189" s="51"/>
      <c r="H189" s="52"/>
      <c r="I189" s="53"/>
      <c r="J189" s="54"/>
      <c r="K189" s="55"/>
      <c r="L189" s="55"/>
      <c r="M189" s="53"/>
      <c r="N189" s="53"/>
      <c r="O189" s="36"/>
      <c r="P189" s="37"/>
      <c r="Q189" s="45"/>
      <c r="R189" s="88">
        <f>ROUNDUP($S$3*O189,2)</f>
        <v>0</v>
      </c>
      <c r="S189" s="37">
        <f>ROUNDUP($S$3*P189,2)</f>
        <v>0</v>
      </c>
      <c r="T189" s="45"/>
      <c r="U189" s="38"/>
      <c r="V189" s="39"/>
      <c r="W189" s="39"/>
      <c r="X189" s="39"/>
      <c r="Y189" s="37"/>
    </row>
    <row r="190" spans="2:25" ht="15">
      <c r="B190" s="68" t="str">
        <f>'[1]Комплектующие'!$A$186</f>
        <v>12V -&gt; 5V 50W</v>
      </c>
      <c r="C190" s="75">
        <f>IF('[1]Комплектующие'!$G$186=0,"",'[1]Комплектующие'!$G$186&amp;" х "&amp;'[1]Комплектующие'!$H$186&amp;" х "&amp;'[1]Комплектующие'!$I$186)</f>
      </c>
      <c r="D190" s="65">
        <f>'[1]Комплектующие'!$E$186</f>
        <v>50</v>
      </c>
      <c r="E190" s="65">
        <f>'[1]Комплектующие'!$F$186</f>
        <v>10</v>
      </c>
      <c r="F190" s="60">
        <f>'[1]Комплектующие'!$H$186</f>
        <v>0</v>
      </c>
      <c r="G190" s="60" t="str">
        <f>'[1]Комплектующие'!$J$186</f>
        <v>IP20</v>
      </c>
      <c r="H190" s="61"/>
      <c r="I190" s="62"/>
      <c r="J190" s="63"/>
      <c r="K190" s="46"/>
      <c r="L190" s="46"/>
      <c r="M190" s="62">
        <f>'[1]Комплектующие'!$S$186</f>
        <v>0</v>
      </c>
      <c r="N190" s="47"/>
      <c r="O190" s="64">
        <f>'[1]Комплектующие'!$AQ$186</f>
        <v>15.299999999999999</v>
      </c>
      <c r="P190" s="67">
        <f>'[1]Комплектующие'!$AT$186</f>
        <v>18.400000000000002</v>
      </c>
      <c r="Q190" s="45"/>
      <c r="R190" s="89">
        <f>ROUNDUP($S$3*O190,2)</f>
        <v>33.199999999999996</v>
      </c>
      <c r="S190" s="67">
        <f>ROUNDUP($S$3*P190,2)</f>
        <v>39.919999999999995</v>
      </c>
      <c r="T190" s="45"/>
      <c r="U190" s="41"/>
      <c r="V190" s="66">
        <f>IF(U190=0,0,ROUND(IF(M190=0,U190*S190,(U190-MOD(U190,M190))*R190+MOD(U190,M190)*S190)/1.2/U190,2))</f>
        <v>0</v>
      </c>
      <c r="W190" s="66">
        <f>ROUND(U190*V190,2)</f>
        <v>0</v>
      </c>
      <c r="X190" s="66">
        <f>ROUND(W190*0.2,2)</f>
        <v>0</v>
      </c>
      <c r="Y190" s="67">
        <f>W190+X190</f>
        <v>0</v>
      </c>
    </row>
    <row r="191" spans="2:25" ht="15" customHeight="1" thickBot="1">
      <c r="B191" s="68" t="str">
        <f>'[1]Комплектующие'!$A$187</f>
        <v>12V -&gt; 5V 100W</v>
      </c>
      <c r="C191" s="75">
        <f>IF('[1]Комплектующие'!$G$187=0,"",'[1]Комплектующие'!$G$187&amp;" х "&amp;'[1]Комплектующие'!$H$187&amp;" х "&amp;'[1]Комплектующие'!$I$187)</f>
      </c>
      <c r="D191" s="65">
        <f>'[1]Комплектующие'!$E$187</f>
        <v>100</v>
      </c>
      <c r="E191" s="65">
        <f>'[1]Комплектующие'!$F$187</f>
        <v>20</v>
      </c>
      <c r="F191" s="60">
        <f>'[1]Комплектующие'!$H$187</f>
        <v>0</v>
      </c>
      <c r="G191" s="60" t="str">
        <f>'[1]Комплектующие'!$J$187</f>
        <v>IP20</v>
      </c>
      <c r="H191" s="61"/>
      <c r="I191" s="62"/>
      <c r="J191" s="63"/>
      <c r="K191" s="46"/>
      <c r="L191" s="46"/>
      <c r="M191" s="62">
        <f>'[1]Комплектующие'!$S$187</f>
        <v>0</v>
      </c>
      <c r="N191" s="47"/>
      <c r="O191" s="64">
        <f>'[1]Комплектующие'!$AQ$187</f>
        <v>15.299999999999999</v>
      </c>
      <c r="P191" s="67">
        <f>'[1]Комплектующие'!$AT$187</f>
        <v>18.400000000000002</v>
      </c>
      <c r="Q191" s="45"/>
      <c r="R191" s="89">
        <f>ROUNDUP($S$3*O191,2)</f>
        <v>33.199999999999996</v>
      </c>
      <c r="S191" s="67">
        <f>ROUNDUP($S$3*P191,2)</f>
        <v>39.919999999999995</v>
      </c>
      <c r="T191" s="45"/>
      <c r="U191" s="41"/>
      <c r="V191" s="66">
        <f>IF(U191=0,0,ROUND(IF(M191=0,U191*S191,(U191-MOD(U191,M191))*R191+MOD(U191,M191)*S191)/1.2/U191,2))</f>
        <v>0</v>
      </c>
      <c r="W191" s="66">
        <f>ROUND(U191*V191,2)</f>
        <v>0</v>
      </c>
      <c r="X191" s="66">
        <f>ROUND(W191*0.2,2)</f>
        <v>0</v>
      </c>
      <c r="Y191" s="67">
        <f>W191+X191</f>
        <v>0</v>
      </c>
    </row>
    <row r="192" spans="2:25" ht="4.5" customHeight="1" thickBot="1" thickTop="1">
      <c r="B192" s="90"/>
      <c r="C192" s="42"/>
      <c r="D192" s="43"/>
      <c r="E192" s="44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0"/>
      <c r="R192" s="42"/>
      <c r="S192" s="42"/>
      <c r="T192" s="40"/>
      <c r="U192" s="42"/>
      <c r="V192" s="42"/>
      <c r="W192" s="42"/>
      <c r="X192" s="42"/>
      <c r="Y192" s="42"/>
    </row>
    <row r="193" spans="2:25" ht="15.75" thickTop="1">
      <c r="B193" s="99" t="s">
        <v>50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22"/>
      <c r="O193" s="23"/>
      <c r="P193" s="25"/>
      <c r="R193" s="24"/>
      <c r="S193" s="25"/>
      <c r="U193" s="24"/>
      <c r="V193" s="23"/>
      <c r="W193" s="23"/>
      <c r="X193" s="23"/>
      <c r="Y193" s="25"/>
    </row>
    <row r="194" spans="2:25" ht="30" customHeight="1" thickBot="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27"/>
      <c r="O194" s="85"/>
      <c r="P194" s="86" t="s">
        <v>19</v>
      </c>
      <c r="R194" s="84"/>
      <c r="S194" s="86" t="str">
        <f>P194</f>
        <v>Поштучно</v>
      </c>
      <c r="U194" s="84" t="s">
        <v>20</v>
      </c>
      <c r="V194" s="69" t="s">
        <v>21</v>
      </c>
      <c r="W194" s="69" t="s">
        <v>22</v>
      </c>
      <c r="X194" s="69" t="s">
        <v>23</v>
      </c>
      <c r="Y194" s="86" t="s">
        <v>24</v>
      </c>
    </row>
    <row r="195" spans="2:25" s="47" customFormat="1" ht="15">
      <c r="B195" s="68" t="str">
        <f>'[1]Комплектующие'!$A$382</f>
        <v>Датчик температуры для HD</v>
      </c>
      <c r="C195" s="75"/>
      <c r="D195" s="65"/>
      <c r="E195" s="65"/>
      <c r="F195" s="60"/>
      <c r="G195" s="60"/>
      <c r="H195" s="61"/>
      <c r="I195" s="62"/>
      <c r="J195" s="63"/>
      <c r="K195" s="46"/>
      <c r="L195" s="46"/>
      <c r="M195" s="62"/>
      <c r="O195" s="64"/>
      <c r="P195" s="67">
        <f>'[1]Комплектующие'!$AT$382</f>
        <v>6.199999999999999</v>
      </c>
      <c r="Q195" s="45"/>
      <c r="R195" s="89">
        <f>ROUNDUP($S$3*O195,2)</f>
        <v>0</v>
      </c>
      <c r="S195" s="67">
        <f>ROUNDUP($S$3*P195,2)</f>
        <v>13.459999999999999</v>
      </c>
      <c r="T195" s="45"/>
      <c r="U195" s="41"/>
      <c r="V195" s="66">
        <f aca="true" t="shared" si="45" ref="V195:V202">IF(U195=0,0,ROUND(IF(M195=0,U195*S195,(U195-MOD(U195,M195))*R195+MOD(U195,M195)*S195)/1.2/U195,2))</f>
        <v>0</v>
      </c>
      <c r="W195" s="66">
        <f aca="true" t="shared" si="46" ref="W195:W202">ROUND(U195*V195,2)</f>
        <v>0</v>
      </c>
      <c r="X195" s="66">
        <f aca="true" t="shared" si="47" ref="X195:X202">ROUND(W195*0.2,2)</f>
        <v>0</v>
      </c>
      <c r="Y195" s="67">
        <f aca="true" t="shared" si="48" ref="Y195:Y202">W195+X195</f>
        <v>0</v>
      </c>
    </row>
    <row r="196" spans="2:25" s="47" customFormat="1" ht="15">
      <c r="B196" s="68" t="str">
        <f>'[1]Комплектующие'!$A$383</f>
        <v>Датчик температуры и влажности для HD</v>
      </c>
      <c r="C196" s="75"/>
      <c r="D196" s="65"/>
      <c r="E196" s="65"/>
      <c r="F196" s="60"/>
      <c r="G196" s="60"/>
      <c r="H196" s="61"/>
      <c r="I196" s="62"/>
      <c r="J196" s="63"/>
      <c r="K196" s="46"/>
      <c r="L196" s="46"/>
      <c r="M196" s="62"/>
      <c r="O196" s="64"/>
      <c r="P196" s="67">
        <f>'[1]Комплектующие'!$AT$383</f>
        <v>15.4</v>
      </c>
      <c r="Q196" s="45"/>
      <c r="R196" s="89">
        <f>ROUNDUP($S$3*O196,2)</f>
        <v>0</v>
      </c>
      <c r="S196" s="67">
        <f>ROUNDUP($S$3*P196,2)</f>
        <v>33.419999999999995</v>
      </c>
      <c r="T196" s="45"/>
      <c r="U196" s="41"/>
      <c r="V196" s="66">
        <f t="shared" si="45"/>
        <v>0</v>
      </c>
      <c r="W196" s="66">
        <f t="shared" si="46"/>
        <v>0</v>
      </c>
      <c r="X196" s="66">
        <f t="shared" si="47"/>
        <v>0</v>
      </c>
      <c r="Y196" s="67">
        <f t="shared" si="48"/>
        <v>0</v>
      </c>
    </row>
    <row r="197" spans="2:25" s="47" customFormat="1" ht="15">
      <c r="B197" s="68" t="str">
        <f>'[1]Комплектующие'!$A$384</f>
        <v>Датчик освещенности для монохрома HD</v>
      </c>
      <c r="C197" s="75"/>
      <c r="D197" s="65"/>
      <c r="E197" s="65"/>
      <c r="F197" s="60"/>
      <c r="G197" s="60"/>
      <c r="H197" s="61"/>
      <c r="I197" s="62"/>
      <c r="J197" s="63"/>
      <c r="K197" s="46"/>
      <c r="L197" s="46"/>
      <c r="M197" s="62"/>
      <c r="O197" s="64"/>
      <c r="P197" s="67">
        <f>'[1]Комплектующие'!$AT$384</f>
        <v>7.699999999999999</v>
      </c>
      <c r="Q197" s="45"/>
      <c r="R197" s="89">
        <f>ROUNDUP($S$3*O197,2)</f>
        <v>0</v>
      </c>
      <c r="S197" s="67">
        <f>ROUNDUP($S$3*P197,2)</f>
        <v>16.71</v>
      </c>
      <c r="T197" s="45"/>
      <c r="U197" s="41"/>
      <c r="V197" s="66">
        <f t="shared" si="45"/>
        <v>0</v>
      </c>
      <c r="W197" s="66">
        <f t="shared" si="46"/>
        <v>0</v>
      </c>
      <c r="X197" s="66">
        <f t="shared" si="47"/>
        <v>0</v>
      </c>
      <c r="Y197" s="67">
        <f t="shared" si="48"/>
        <v>0</v>
      </c>
    </row>
    <row r="198" spans="2:25" s="47" customFormat="1" ht="15">
      <c r="B198" s="68" t="str">
        <f>'[1]Комплектующие'!$A$385</f>
        <v>Датчик освещенности для полноцвета HD</v>
      </c>
      <c r="C198" s="75"/>
      <c r="D198" s="65"/>
      <c r="E198" s="65"/>
      <c r="F198" s="60"/>
      <c r="G198" s="60"/>
      <c r="H198" s="61"/>
      <c r="I198" s="62"/>
      <c r="J198" s="63"/>
      <c r="K198" s="46"/>
      <c r="L198" s="46"/>
      <c r="M198" s="62"/>
      <c r="O198" s="64"/>
      <c r="P198" s="67">
        <f>'[1]Комплектующие'!$AT$385</f>
        <v>30.700000000000003</v>
      </c>
      <c r="Q198" s="45"/>
      <c r="R198" s="89">
        <f>ROUNDUP($S$3*O198,2)</f>
        <v>0</v>
      </c>
      <c r="S198" s="67">
        <f>ROUNDUP($S$3*P198,2)</f>
        <v>66.61</v>
      </c>
      <c r="T198" s="45"/>
      <c r="U198" s="41"/>
      <c r="V198" s="66">
        <f>IF(U198=0,0,ROUND(IF(M198=0,U198*S198,(U198-MOD(U198,M198))*R198+MOD(U198,M198)*S198)/1.2/U198,2))</f>
        <v>0</v>
      </c>
      <c r="W198" s="66">
        <f>ROUND(U198*V198,2)</f>
        <v>0</v>
      </c>
      <c r="X198" s="66">
        <f>ROUND(W198*0.2,2)</f>
        <v>0</v>
      </c>
      <c r="Y198" s="67">
        <f>W198+X198</f>
        <v>0</v>
      </c>
    </row>
    <row r="199" spans="2:25" s="47" customFormat="1" ht="15">
      <c r="B199" s="68" t="str">
        <f>'[1]Комплектующие'!$A$386</f>
        <v>Датчик HD Sensor Box (Temperature +humidity + brightness+ remoter sensor)</v>
      </c>
      <c r="C199" s="75"/>
      <c r="D199" s="65"/>
      <c r="E199" s="65"/>
      <c r="F199" s="60"/>
      <c r="G199" s="60"/>
      <c r="H199" s="61"/>
      <c r="I199" s="62"/>
      <c r="J199" s="63"/>
      <c r="K199" s="46"/>
      <c r="L199" s="46"/>
      <c r="M199" s="62"/>
      <c r="O199" s="64"/>
      <c r="P199" s="67">
        <f>'[1]Комплектующие'!$AT$386</f>
        <v>38.300000000000004</v>
      </c>
      <c r="Q199" s="45"/>
      <c r="R199" s="89">
        <f>ROUNDUP($S$3*O199,2)</f>
        <v>0</v>
      </c>
      <c r="S199" s="67">
        <f>ROUNDUP($S$3*P199,2)</f>
        <v>83.10000000000001</v>
      </c>
      <c r="T199" s="45"/>
      <c r="U199" s="41"/>
      <c r="V199" s="66">
        <f>IF(U199=0,0,ROUND(IF(M199=0,U199*S199,(U199-MOD(U199,M199))*R199+MOD(U199,M199)*S199)/1.2/U199,2))</f>
        <v>0</v>
      </c>
      <c r="W199" s="66">
        <f>ROUND(U199*V199,2)</f>
        <v>0</v>
      </c>
      <c r="X199" s="66">
        <f>ROUND(W199*0.2,2)</f>
        <v>0</v>
      </c>
      <c r="Y199" s="67">
        <f>W199+X199</f>
        <v>0</v>
      </c>
    </row>
    <row r="200" spans="2:25" s="47" customFormat="1" ht="15">
      <c r="B200" s="68" t="str">
        <f>'[1]Комплектующие'!$A$387</f>
        <v>Датчик ИК с пультом ДУ</v>
      </c>
      <c r="C200" s="75"/>
      <c r="D200" s="65"/>
      <c r="E200" s="65"/>
      <c r="F200" s="60"/>
      <c r="G200" s="60"/>
      <c r="H200" s="61"/>
      <c r="I200" s="62"/>
      <c r="J200" s="63"/>
      <c r="K200" s="46"/>
      <c r="L200" s="46"/>
      <c r="M200" s="62"/>
      <c r="O200" s="64"/>
      <c r="P200" s="67">
        <f>'[1]Комплектующие'!$AT$387</f>
        <v>7.699999999999999</v>
      </c>
      <c r="Q200" s="45"/>
      <c r="R200" s="89">
        <f>ROUNDUP($S$3*O200,2)</f>
        <v>0</v>
      </c>
      <c r="S200" s="67">
        <f>ROUNDUP($S$3*P200,2)</f>
        <v>16.71</v>
      </c>
      <c r="T200" s="45"/>
      <c r="U200" s="41"/>
      <c r="V200" s="66">
        <f>IF(U200=0,0,ROUND(IF(M200=0,U200*S200,(U200-MOD(U200,M200))*R200+MOD(U200,M200)*S200)/1.2/U200,2))</f>
        <v>0</v>
      </c>
      <c r="W200" s="66">
        <f>ROUND(U200*V200,2)</f>
        <v>0</v>
      </c>
      <c r="X200" s="66">
        <f>ROUND(W200*0.2,2)</f>
        <v>0</v>
      </c>
      <c r="Y200" s="67">
        <f>W200+X200</f>
        <v>0</v>
      </c>
    </row>
    <row r="201" spans="2:25" s="47" customFormat="1" ht="15">
      <c r="B201" s="68" t="str">
        <f>'[1]Комплектующие'!$A$468</f>
        <v>Магниты для модулей</v>
      </c>
      <c r="C201" s="75"/>
      <c r="D201" s="65"/>
      <c r="E201" s="65"/>
      <c r="F201" s="60"/>
      <c r="G201" s="60"/>
      <c r="H201" s="61"/>
      <c r="I201" s="62"/>
      <c r="J201" s="63"/>
      <c r="K201" s="46"/>
      <c r="L201" s="46"/>
      <c r="M201" s="62"/>
      <c r="O201" s="64"/>
      <c r="P201" s="67">
        <f>'[1]Комплектующие'!$AT$468</f>
        <v>0.14</v>
      </c>
      <c r="Q201" s="45"/>
      <c r="R201" s="89">
        <f>ROUNDUP($S$3*O201,2)</f>
        <v>0</v>
      </c>
      <c r="S201" s="67">
        <f>ROUNDUP($S$3*P201,2)</f>
        <v>0.31</v>
      </c>
      <c r="T201" s="45"/>
      <c r="U201" s="41"/>
      <c r="V201" s="66">
        <f t="shared" si="45"/>
        <v>0</v>
      </c>
      <c r="W201" s="66">
        <f t="shared" si="46"/>
        <v>0</v>
      </c>
      <c r="X201" s="66">
        <f t="shared" si="47"/>
        <v>0</v>
      </c>
      <c r="Y201" s="67">
        <f t="shared" si="48"/>
        <v>0</v>
      </c>
    </row>
    <row r="202" spans="2:25" s="47" customFormat="1" ht="15">
      <c r="B202" s="68" t="str">
        <f>'[1]Комплектующие'!$A$470</f>
        <v>Магниты для модулей 5000шт</v>
      </c>
      <c r="C202" s="75"/>
      <c r="D202" s="65"/>
      <c r="E202" s="65"/>
      <c r="F202" s="60"/>
      <c r="G202" s="60"/>
      <c r="H202" s="61"/>
      <c r="I202" s="62"/>
      <c r="J202" s="63"/>
      <c r="K202" s="46"/>
      <c r="L202" s="46"/>
      <c r="M202" s="62"/>
      <c r="O202" s="64"/>
      <c r="P202" s="67">
        <f>'[1]Комплектующие'!$AT$470</f>
        <v>424.39</v>
      </c>
      <c r="Q202" s="45"/>
      <c r="R202" s="89">
        <f>ROUNDUP($S$3*O202,2)</f>
        <v>0</v>
      </c>
      <c r="S202" s="67">
        <f>ROUNDUP($S$3*P202,2)</f>
        <v>920.72</v>
      </c>
      <c r="T202" s="45"/>
      <c r="U202" s="41"/>
      <c r="V202" s="66">
        <f t="shared" si="45"/>
        <v>0</v>
      </c>
      <c r="W202" s="66">
        <f t="shared" si="46"/>
        <v>0</v>
      </c>
      <c r="X202" s="66">
        <f t="shared" si="47"/>
        <v>0</v>
      </c>
      <c r="Y202" s="67">
        <f t="shared" si="48"/>
        <v>0</v>
      </c>
    </row>
    <row r="203" spans="2:25" s="47" customFormat="1" ht="15">
      <c r="B203" s="68" t="str">
        <f>'[1]Комплектующие'!$A$483</f>
        <v>Удлинитель USB2.0-A(F) - USB2.0-A(M) 1.5m</v>
      </c>
      <c r="C203" s="75"/>
      <c r="D203" s="65"/>
      <c r="E203" s="65"/>
      <c r="F203" s="60"/>
      <c r="G203" s="60"/>
      <c r="H203" s="61"/>
      <c r="I203" s="62"/>
      <c r="J203" s="63"/>
      <c r="K203" s="46"/>
      <c r="L203" s="46"/>
      <c r="M203" s="62"/>
      <c r="O203" s="64"/>
      <c r="P203" s="67"/>
      <c r="Q203" s="45"/>
      <c r="R203" s="89">
        <v>6</v>
      </c>
      <c r="S203" s="67">
        <f>ROUNDUP($S$3*P203,2)</f>
        <v>0</v>
      </c>
      <c r="T203" s="45"/>
      <c r="U203" s="41"/>
      <c r="V203" s="66">
        <f>_xlfn.IFERROR(ROUND(W203/U203,2),"")</f>
      </c>
      <c r="W203" s="66">
        <f>ROUND(Y203/1.2,2)</f>
        <v>0</v>
      </c>
      <c r="X203" s="66">
        <f>Y203-W203</f>
        <v>0</v>
      </c>
      <c r="Y203" s="67">
        <f>ROUND(U203*IF(R203=0,S203,R203),2)</f>
        <v>0</v>
      </c>
    </row>
    <row r="204" spans="2:25" s="47" customFormat="1" ht="15">
      <c r="B204" s="68" t="str">
        <f>'[1]Комплектующие'!$A$484</f>
        <v>Удлинитель USB2.0-A(F) - USB2.0-A(M) 3.0m</v>
      </c>
      <c r="C204" s="75"/>
      <c r="D204" s="65"/>
      <c r="E204" s="65"/>
      <c r="F204" s="60"/>
      <c r="G204" s="60"/>
      <c r="H204" s="61"/>
      <c r="I204" s="62"/>
      <c r="J204" s="63"/>
      <c r="K204" s="46"/>
      <c r="L204" s="46"/>
      <c r="M204" s="62"/>
      <c r="O204" s="64"/>
      <c r="P204" s="67"/>
      <c r="Q204" s="45"/>
      <c r="R204" s="89">
        <v>9</v>
      </c>
      <c r="S204" s="67">
        <f>ROUNDUP($S$3*P204,2)</f>
        <v>0</v>
      </c>
      <c r="T204" s="45"/>
      <c r="U204" s="41"/>
      <c r="V204" s="66">
        <f>_xlfn.IFERROR(ROUND(W204/U204,2),"")</f>
      </c>
      <c r="W204" s="66">
        <f>ROUND(Y204/1.2,2)</f>
        <v>0</v>
      </c>
      <c r="X204" s="66">
        <f>Y204-W204</f>
        <v>0</v>
      </c>
      <c r="Y204" s="67">
        <f>ROUND(U204*IF(R204=0,S204,R204),2)</f>
        <v>0</v>
      </c>
    </row>
    <row r="205" spans="2:25" s="47" customFormat="1" ht="15">
      <c r="B205" s="68" t="str">
        <f>'[1]Комплектующие'!$A$485</f>
        <v>Удлинитель USB2.0-A(F) - USB2.0-A(M) 5.0m</v>
      </c>
      <c r="C205" s="75"/>
      <c r="D205" s="65"/>
      <c r="E205" s="65"/>
      <c r="F205" s="60"/>
      <c r="G205" s="60"/>
      <c r="H205" s="61"/>
      <c r="I205" s="62"/>
      <c r="J205" s="63"/>
      <c r="K205" s="46"/>
      <c r="L205" s="46"/>
      <c r="M205" s="62"/>
      <c r="O205" s="64"/>
      <c r="P205" s="67"/>
      <c r="Q205" s="45"/>
      <c r="R205" s="89">
        <v>12</v>
      </c>
      <c r="S205" s="67">
        <f>ROUNDUP($S$3*P205,2)</f>
        <v>0</v>
      </c>
      <c r="T205" s="45"/>
      <c r="U205" s="41"/>
      <c r="V205" s="66">
        <f>_xlfn.IFERROR(ROUND(W205/U205,2),"")</f>
      </c>
      <c r="W205" s="66">
        <f>ROUND(Y205/1.2,2)</f>
        <v>0</v>
      </c>
      <c r="X205" s="66">
        <f>Y205-W205</f>
        <v>0</v>
      </c>
      <c r="Y205" s="67">
        <f>ROUND(U205*IF(R205=0,S205,R205),2)</f>
        <v>0</v>
      </c>
    </row>
    <row r="206" spans="2:25" s="47" customFormat="1" ht="15" customHeight="1">
      <c r="B206" s="68" t="s">
        <v>58</v>
      </c>
      <c r="C206" s="75"/>
      <c r="D206" s="65"/>
      <c r="E206" s="65"/>
      <c r="F206" s="60"/>
      <c r="G206" s="60"/>
      <c r="H206" s="61"/>
      <c r="I206" s="62"/>
      <c r="J206" s="63"/>
      <c r="K206" s="46"/>
      <c r="L206" s="46"/>
      <c r="M206" s="62"/>
      <c r="O206" s="64"/>
      <c r="P206" s="67">
        <v>11</v>
      </c>
      <c r="Q206" s="45"/>
      <c r="R206" s="89">
        <f>ROUNDUP($S$3*O206,2)</f>
        <v>0</v>
      </c>
      <c r="S206" s="67">
        <f>ROUNDUP($S$3*P206,2)</f>
        <v>23.87</v>
      </c>
      <c r="T206" s="45"/>
      <c r="U206" s="41"/>
      <c r="V206" s="66">
        <f>IF(U206=0,0,ROUND(IF(M206=0,U206*S206,(U206-MOD(U206,M206))*R206+MOD(U206,M206)*S206)/1.2/U206,2))</f>
        <v>0</v>
      </c>
      <c r="W206" s="66">
        <f>ROUND(U206*V206,2)</f>
        <v>0</v>
      </c>
      <c r="X206" s="66">
        <f>ROUND(W206*0.2,2)</f>
        <v>0</v>
      </c>
      <c r="Y206" s="67">
        <f>W206+X206</f>
        <v>0</v>
      </c>
    </row>
    <row r="207" spans="2:25" s="47" customFormat="1" ht="15" customHeight="1">
      <c r="B207" s="68" t="s">
        <v>51</v>
      </c>
      <c r="C207" s="75"/>
      <c r="D207" s="65"/>
      <c r="E207" s="65"/>
      <c r="F207" s="60"/>
      <c r="G207" s="60"/>
      <c r="H207" s="61"/>
      <c r="I207" s="62"/>
      <c r="J207" s="63"/>
      <c r="K207" s="46"/>
      <c r="L207" s="46"/>
      <c r="M207" s="62"/>
      <c r="O207" s="64"/>
      <c r="P207" s="67">
        <v>2</v>
      </c>
      <c r="Q207" s="45"/>
      <c r="R207" s="89">
        <f>ROUNDUP($S$3*O207,2)</f>
        <v>0</v>
      </c>
      <c r="S207" s="67">
        <f>ROUNDUP($S$3*P207,2)</f>
        <v>4.34</v>
      </c>
      <c r="T207" s="45"/>
      <c r="U207" s="98"/>
      <c r="V207" s="66">
        <f>IF(U207=0,0,ROUND(IF(M207=0,U207*S207,(U207-MOD(U207,M207))*R207+MOD(U207,M207)*S207)/1.2/U207,2))</f>
        <v>0</v>
      </c>
      <c r="W207" s="66">
        <f>ROUND(U207*V207,2)</f>
        <v>0</v>
      </c>
      <c r="X207" s="66">
        <f>ROUND(W207*0.2,2)</f>
        <v>0</v>
      </c>
      <c r="Y207" s="67">
        <f>W207+X207</f>
        <v>0</v>
      </c>
    </row>
    <row r="208" spans="2:25" s="47" customFormat="1" ht="15" customHeight="1">
      <c r="B208" s="68" t="str">
        <f>'[1]Комплектующие'!$A$391</f>
        <v>Комплект кабелей для кабинета</v>
      </c>
      <c r="C208" s="75"/>
      <c r="D208" s="65"/>
      <c r="E208" s="65"/>
      <c r="F208" s="60"/>
      <c r="G208" s="60"/>
      <c r="H208" s="61"/>
      <c r="I208" s="62"/>
      <c r="J208" s="63"/>
      <c r="K208" s="46"/>
      <c r="L208" s="46"/>
      <c r="M208" s="62"/>
      <c r="O208" s="64"/>
      <c r="P208" s="67">
        <f>'[1]Комплектующие'!$AT$391</f>
        <v>30.630000000000003</v>
      </c>
      <c r="Q208" s="45"/>
      <c r="R208" s="89"/>
      <c r="S208" s="67">
        <f>ROUNDUP($S$3*P208,2)</f>
        <v>66.46000000000001</v>
      </c>
      <c r="T208" s="45"/>
      <c r="U208" s="41"/>
      <c r="V208" s="66">
        <f>IF(U208=0,0,ROUND(IF(M208=0,U208*S208,(U208-MOD(U208,M208))*R208+MOD(U208,M208)*S208)/1.2/U208,2))</f>
        <v>0</v>
      </c>
      <c r="W208" s="66">
        <f>ROUND(U208*V208,2)</f>
        <v>0</v>
      </c>
      <c r="X208" s="66">
        <f>ROUND(W208*0.2,2)</f>
        <v>0</v>
      </c>
      <c r="Y208" s="67">
        <f>W208+X208</f>
        <v>0</v>
      </c>
    </row>
    <row r="209" spans="2:25" s="47" customFormat="1" ht="15" customHeight="1">
      <c r="B209" s="68" t="str">
        <f>'[1]Комплектующие'!$A$454</f>
        <v>Профиль GICL алюминиевый, модель 2590F, черный, 595*9 см, 1 шпала</v>
      </c>
      <c r="C209" s="75"/>
      <c r="D209" s="65"/>
      <c r="E209" s="65"/>
      <c r="F209" s="60"/>
      <c r="G209" s="60"/>
      <c r="H209" s="61"/>
      <c r="I209" s="62"/>
      <c r="J209" s="63"/>
      <c r="K209" s="46"/>
      <c r="L209" s="46"/>
      <c r="M209" s="62"/>
      <c r="O209" s="64"/>
      <c r="P209" s="67">
        <f>'[1]Комплектующие'!$AT$454</f>
        <v>27.200000000000003</v>
      </c>
      <c r="Q209" s="45"/>
      <c r="R209" s="89"/>
      <c r="S209" s="67">
        <f>ROUNDUP($S$3*P209,2)</f>
        <v>59.019999999999996</v>
      </c>
      <c r="T209" s="45"/>
      <c r="U209" s="41"/>
      <c r="V209" s="66">
        <f>IF(U209=0,0,ROUND(IF(M209=0,U209*S209,(U209-MOD(U209,M209))*R209+MOD(U209,M209)*S209)/1.2/U209,2))</f>
        <v>0</v>
      </c>
      <c r="W209" s="66">
        <f>ROUND(U209*V209,2)</f>
        <v>0</v>
      </c>
      <c r="X209" s="66">
        <f>ROUND(W209*0.2,2)</f>
        <v>0</v>
      </c>
      <c r="Y209" s="67">
        <f>W209+X209</f>
        <v>0</v>
      </c>
    </row>
    <row r="210" spans="2:25" s="47" customFormat="1" ht="15" customHeight="1">
      <c r="B210" s="68" t="str">
        <f>'[1]Комплектующие'!$A$453</f>
        <v>Профиль GICL алюминиевый, модель 2590F, черный, 9 см, 1 пог.м</v>
      </c>
      <c r="C210" s="75"/>
      <c r="D210" s="65"/>
      <c r="E210" s="65"/>
      <c r="F210" s="60"/>
      <c r="G210" s="60"/>
      <c r="H210" s="61"/>
      <c r="I210" s="62"/>
      <c r="J210" s="63"/>
      <c r="K210" s="46"/>
      <c r="L210" s="46"/>
      <c r="M210" s="62"/>
      <c r="O210" s="64"/>
      <c r="P210" s="67">
        <f>'[1]Комплектующие'!$AT$453</f>
        <v>5.1899999999999995</v>
      </c>
      <c r="Q210" s="45"/>
      <c r="R210" s="89"/>
      <c r="S210" s="67">
        <f>ROUNDUP($S$3*P210,2)</f>
        <v>11.26</v>
      </c>
      <c r="T210" s="45"/>
      <c r="U210" s="98"/>
      <c r="V210" s="66">
        <f>IF(U210=0,0,ROUND(IF(M210=0,U210*S210,(U210-MOD(U210,M210))*R210+MOD(U210,M210)*S210)/1.2/U210,2))</f>
        <v>0</v>
      </c>
      <c r="W210" s="66">
        <f>ROUND(U210*V210,2)</f>
        <v>0</v>
      </c>
      <c r="X210" s="66">
        <f>ROUND(W210*0.2,2)</f>
        <v>0</v>
      </c>
      <c r="Y210" s="67">
        <f>W210+X210</f>
        <v>0</v>
      </c>
    </row>
    <row r="211" spans="2:25" s="47" customFormat="1" ht="15" customHeight="1" thickBot="1">
      <c r="B211" s="68" t="str">
        <f>'[1]Комплектующие'!$A$459</f>
        <v>Уголок к профилю 2590F</v>
      </c>
      <c r="C211" s="75"/>
      <c r="D211" s="65"/>
      <c r="E211" s="65"/>
      <c r="F211" s="60"/>
      <c r="G211" s="60"/>
      <c r="H211" s="61"/>
      <c r="I211" s="62"/>
      <c r="J211" s="63"/>
      <c r="K211" s="46"/>
      <c r="L211" s="46"/>
      <c r="M211" s="62"/>
      <c r="O211" s="64"/>
      <c r="P211" s="67">
        <v>1</v>
      </c>
      <c r="Q211" s="45"/>
      <c r="R211" s="89">
        <f>ROUNDUP($S$3*O211,2)</f>
        <v>0</v>
      </c>
      <c r="S211" s="67">
        <f>ROUNDUP($S$3*P211,2)</f>
        <v>2.17</v>
      </c>
      <c r="T211" s="45"/>
      <c r="U211" s="41"/>
      <c r="V211" s="66">
        <f>IF(U211=0,0,ROUND(IF(M211=0,U211*S211,(U211-MOD(U211,M211))*R211+MOD(U211,M211)*S211)/1.2/U211,2))</f>
        <v>0</v>
      </c>
      <c r="W211" s="66">
        <f>ROUND(U211*V211,2)</f>
        <v>0</v>
      </c>
      <c r="X211" s="66">
        <f>ROUND(W211*0.2,2)</f>
        <v>0</v>
      </c>
      <c r="Y211" s="67">
        <f>W211+X211</f>
        <v>0</v>
      </c>
    </row>
    <row r="212" spans="2:25" ht="4.5" customHeight="1" thickBot="1" thickTop="1">
      <c r="B212" s="90"/>
      <c r="C212" s="42"/>
      <c r="D212" s="43"/>
      <c r="E212" s="44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0"/>
      <c r="R212" s="42"/>
      <c r="S212" s="42"/>
      <c r="T212" s="40"/>
      <c r="U212" s="42"/>
      <c r="V212" s="42"/>
      <c r="W212" s="42"/>
      <c r="X212" s="42"/>
      <c r="Y212" s="42"/>
    </row>
    <row r="213" spans="2:25" ht="15.75" thickTop="1">
      <c r="B213" s="99" t="s">
        <v>68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22"/>
      <c r="O213" s="23"/>
      <c r="P213" s="25"/>
      <c r="R213" s="24"/>
      <c r="S213" s="25"/>
      <c r="U213" s="24"/>
      <c r="V213" s="23"/>
      <c r="W213" s="23"/>
      <c r="X213" s="23"/>
      <c r="Y213" s="25"/>
    </row>
    <row r="214" spans="2:25" ht="30" customHeight="1" thickBot="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74"/>
      <c r="O214" s="92"/>
      <c r="P214" s="91" t="s">
        <v>66</v>
      </c>
      <c r="R214" s="91" t="s">
        <v>52</v>
      </c>
      <c r="S214" s="93" t="s">
        <v>53</v>
      </c>
      <c r="U214" s="91" t="s">
        <v>20</v>
      </c>
      <c r="V214" s="26" t="s">
        <v>21</v>
      </c>
      <c r="W214" s="26" t="s">
        <v>22</v>
      </c>
      <c r="X214" s="26" t="s">
        <v>23</v>
      </c>
      <c r="Y214" s="93" t="s">
        <v>24</v>
      </c>
    </row>
    <row r="215" spans="2:25" s="47" customFormat="1" ht="15" customHeight="1">
      <c r="B215" s="68" t="s">
        <v>54</v>
      </c>
      <c r="C215" s="75"/>
      <c r="D215" s="65"/>
      <c r="E215" s="65"/>
      <c r="F215" s="60"/>
      <c r="G215" s="60"/>
      <c r="H215" s="61"/>
      <c r="I215" s="62"/>
      <c r="J215" s="63"/>
      <c r="K215" s="46"/>
      <c r="L215" s="46"/>
      <c r="M215" s="62"/>
      <c r="O215" s="64"/>
      <c r="P215" s="67" t="s">
        <v>65</v>
      </c>
      <c r="Q215" s="45"/>
      <c r="R215" s="89"/>
      <c r="S215" s="67"/>
      <c r="T215" s="45"/>
      <c r="U215" s="41"/>
      <c r="V215" s="66">
        <f>IF(U215=0,0,ROUND(IF(M215=0,U215*S215,(U215-MOD(U215,M215))*R215+MOD(U215,M215)*S215)/1.2/U215,2))</f>
        <v>0</v>
      </c>
      <c r="W215" s="66">
        <f>ROUND(U215*V215,2)</f>
        <v>0</v>
      </c>
      <c r="X215" s="66">
        <f>ROUND(W215*0.2,2)</f>
        <v>0</v>
      </c>
      <c r="Y215" s="67">
        <f>W215+X215</f>
        <v>0</v>
      </c>
    </row>
    <row r="216" spans="2:25" s="47" customFormat="1" ht="15" customHeight="1">
      <c r="B216" s="68" t="str">
        <f>'[1]Комплектующие'!$A$397</f>
        <v>QL (in) 640*480 front (шт.)</v>
      </c>
      <c r="C216" s="75"/>
      <c r="D216" s="65"/>
      <c r="E216" s="65"/>
      <c r="F216" s="60"/>
      <c r="G216" s="60"/>
      <c r="H216" s="61"/>
      <c r="I216" s="62"/>
      <c r="J216" s="63"/>
      <c r="K216" s="46"/>
      <c r="L216" s="46"/>
      <c r="M216" s="62"/>
      <c r="O216" s="64"/>
      <c r="P216" s="67">
        <f>'[1]Комплектующие'!$AT$97</f>
        <v>25.1</v>
      </c>
      <c r="Q216" s="45"/>
      <c r="R216" s="89"/>
      <c r="S216" s="67"/>
      <c r="T216" s="45"/>
      <c r="U216" s="41"/>
      <c r="V216" s="66">
        <f>IF(U216=0,0,ROUND(IF(M216=0,U216*S216,(U216-MOD(U216,M216))*R216+MOD(U216,M216)*S216)/1.2/U216,2))</f>
        <v>0</v>
      </c>
      <c r="W216" s="66">
        <f>ROUND(U216*V216,2)</f>
        <v>0</v>
      </c>
      <c r="X216" s="66">
        <f>ROUND(W216*0.2,2)</f>
        <v>0</v>
      </c>
      <c r="Y216" s="67">
        <f>W216+X216</f>
        <v>0</v>
      </c>
    </row>
    <row r="217" spans="2:25" s="47" customFormat="1" ht="15" customHeight="1">
      <c r="B217" s="68" t="str">
        <f>'[1]Комплектующие'!$A$400</f>
        <v>QL (in) 640*640 rear (шт.) + кабели</v>
      </c>
      <c r="C217" s="75"/>
      <c r="D217" s="65"/>
      <c r="E217" s="65"/>
      <c r="F217" s="60"/>
      <c r="G217" s="60"/>
      <c r="H217" s="61"/>
      <c r="I217" s="62"/>
      <c r="J217" s="63"/>
      <c r="K217" s="46"/>
      <c r="L217" s="46"/>
      <c r="M217" s="62"/>
      <c r="O217" s="64"/>
      <c r="P217" s="67">
        <f>'[1]Комплектующие'!$AT$400</f>
        <v>120.25</v>
      </c>
      <c r="Q217" s="45"/>
      <c r="R217" s="89"/>
      <c r="S217" s="67"/>
      <c r="T217" s="45"/>
      <c r="U217" s="41"/>
      <c r="V217" s="66">
        <f>IF(U217=0,0,ROUND(IF(M217=0,U217*S217,(U217-MOD(U217,M217))*R217+MOD(U217,M217)*S217)/1.2/U217,2))</f>
        <v>0</v>
      </c>
      <c r="W217" s="66">
        <f>ROUND(U217*V217,2)</f>
        <v>0</v>
      </c>
      <c r="X217" s="66">
        <f>ROUND(W217*0.2,2)</f>
        <v>0</v>
      </c>
      <c r="Y217" s="67">
        <f>W217+X217</f>
        <v>0</v>
      </c>
    </row>
    <row r="218" spans="2:25" s="47" customFormat="1" ht="15" customHeight="1">
      <c r="B218" s="68" t="str">
        <f>'[1]Комплектующие'!$A$419</f>
        <v>QL (out) 960*960 out (шт.)</v>
      </c>
      <c r="C218" s="75"/>
      <c r="D218" s="65"/>
      <c r="E218" s="65"/>
      <c r="F218" s="60"/>
      <c r="G218" s="60"/>
      <c r="H218" s="61"/>
      <c r="I218" s="62"/>
      <c r="J218" s="63"/>
      <c r="K218" s="46"/>
      <c r="L218" s="46"/>
      <c r="M218" s="62"/>
      <c r="O218" s="64"/>
      <c r="P218" s="67">
        <f>'[1]Комплектующие'!$AT$419</f>
        <v>202.31</v>
      </c>
      <c r="Q218" s="45"/>
      <c r="R218" s="89"/>
      <c r="S218" s="67"/>
      <c r="T218" s="45"/>
      <c r="U218" s="41"/>
      <c r="V218" s="66">
        <f>IF(U218=0,0,ROUND(IF(M218=0,U218*S218,(U218-MOD(U218,M218))*R218+MOD(U218,M218)*S218)/1.2/U218,2))</f>
        <v>0</v>
      </c>
      <c r="W218" s="66">
        <f>ROUND(U218*V218,2)</f>
        <v>0</v>
      </c>
      <c r="X218" s="66">
        <f>ROUND(W218*0.2,2)</f>
        <v>0</v>
      </c>
      <c r="Y218" s="67">
        <f>W218+X218</f>
        <v>0</v>
      </c>
    </row>
    <row r="219" spans="2:25" s="47" customFormat="1" ht="15.75" thickBot="1">
      <c r="B219" s="68" t="s">
        <v>55</v>
      </c>
      <c r="C219" s="75"/>
      <c r="D219" s="65"/>
      <c r="E219" s="65"/>
      <c r="F219" s="60"/>
      <c r="G219" s="60"/>
      <c r="H219" s="61"/>
      <c r="I219" s="62"/>
      <c r="J219" s="63"/>
      <c r="K219" s="46"/>
      <c r="L219" s="46"/>
      <c r="M219" s="62"/>
      <c r="O219" s="64"/>
      <c r="P219" s="67"/>
      <c r="Q219" s="45"/>
      <c r="R219" s="89">
        <v>400</v>
      </c>
      <c r="S219" s="67"/>
      <c r="T219" s="45"/>
      <c r="U219" s="41"/>
      <c r="V219" s="66">
        <f>_xlfn.IFERROR(ROUND(W219/U219,2),"")</f>
      </c>
      <c r="W219" s="66">
        <f>ROUND(Y219/1.2,2)</f>
        <v>0</v>
      </c>
      <c r="X219" s="66">
        <f>Y219-W219</f>
        <v>0</v>
      </c>
      <c r="Y219" s="67">
        <f>ROUND(U219*IF(R219=0,S219,R219),2)</f>
        <v>0</v>
      </c>
    </row>
    <row r="220" spans="2:25" ht="4.5" customHeight="1" thickTop="1">
      <c r="B220" s="90"/>
      <c r="C220" s="42"/>
      <c r="D220" s="43"/>
      <c r="E220" s="44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0"/>
      <c r="R220" s="42"/>
      <c r="S220" s="42"/>
      <c r="T220" s="40"/>
      <c r="U220" s="42"/>
      <c r="V220" s="42"/>
      <c r="W220" s="42"/>
      <c r="X220" s="42"/>
      <c r="Y220" s="42"/>
    </row>
  </sheetData>
  <sheetProtection sheet="1" objects="1" scenarios="1"/>
  <mergeCells count="7">
    <mergeCell ref="B213:M214"/>
    <mergeCell ref="O2:P4"/>
    <mergeCell ref="U3:V4"/>
    <mergeCell ref="W3:Y4"/>
    <mergeCell ref="O6:P6"/>
    <mergeCell ref="R6:S6"/>
    <mergeCell ref="B193:M194"/>
  </mergeCells>
  <hyperlinks>
    <hyperlink ref="F4" r:id="rId1" display="www.technorepublic.deal.by"/>
    <hyperlink ref="F3" r:id="rId2" display="technorepublic.by@gmail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PromoLED.by</dc:creator>
  <cp:keywords/>
  <dc:description/>
  <cp:lastModifiedBy>Мельников Константин</cp:lastModifiedBy>
  <dcterms:created xsi:type="dcterms:W3CDTF">2018-01-24T13:40:16Z</dcterms:created>
  <dcterms:modified xsi:type="dcterms:W3CDTF">2020-02-05T07:37:02Z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