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9240" activeTab="0"/>
  </bookViews>
  <sheets>
    <sheet name="Комплектующие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<sst xmlns="http://schemas.openxmlformats.org/spreadsheetml/2006/main" count="139" uniqueCount="66">
  <si>
    <t>Оплата по курсу
НБ РБ + 1%
на дату расчета</t>
  </si>
  <si>
    <t>Курс НБ</t>
  </si>
  <si>
    <t>Курс расч.</t>
  </si>
  <si>
    <t>Расчет действителен на:</t>
  </si>
  <si>
    <r>
      <rPr>
        <b/>
        <sz val="14"/>
        <color indexed="8"/>
        <rFont val="Calibri"/>
        <family val="2"/>
      </rPr>
      <t>+375 (44) 583-73-93</t>
    </r>
  </si>
  <si>
    <t>К ОПЛАТЕ</t>
  </si>
  <si>
    <r>
      <rPr>
        <b/>
        <sz val="14"/>
        <color indexed="8"/>
        <rFont val="Calibri"/>
        <family val="2"/>
      </rPr>
      <t>+375 (29) 593-73-93</t>
    </r>
  </si>
  <si>
    <t>Модули монохромные для улицы (шлейфы и провода питания в комплекте)</t>
  </si>
  <si>
    <t>Модель</t>
  </si>
  <si>
    <t>Цветность</t>
  </si>
  <si>
    <t>Тип</t>
  </si>
  <si>
    <t>Шаг,
мм</t>
  </si>
  <si>
    <t>Размер,
мм</t>
  </si>
  <si>
    <t>Разреш., мм</t>
  </si>
  <si>
    <t>Яркость,
Кд/м²</t>
  </si>
  <si>
    <t>Э/потр., Вт*м²</t>
  </si>
  <si>
    <t>Hub</t>
  </si>
  <si>
    <t>Упак.
ед.</t>
  </si>
  <si>
    <t>Упаковками</t>
  </si>
  <si>
    <t>Поштучно</t>
  </si>
  <si>
    <t>Кол-во</t>
  </si>
  <si>
    <t>Цена
без НДС</t>
  </si>
  <si>
    <t>Сумма
без НДС</t>
  </si>
  <si>
    <t>Сумма
НДС</t>
  </si>
  <si>
    <t>Сумма
с НДС</t>
  </si>
  <si>
    <t>Наименование, характеристики</t>
  </si>
  <si>
    <t>Цена с НДС, USD</t>
  </si>
  <si>
    <t>Цена с НДС, BYN</t>
  </si>
  <si>
    <t>ИТОГО</t>
  </si>
  <si>
    <t>QiangLi</t>
  </si>
  <si>
    <t>Модули полноцветные для улицы (шлейфы и провода питания в комплекте)</t>
  </si>
  <si>
    <t>Модули полноцветные для помещения (шлейфы и провода питания в комплекте)</t>
  </si>
  <si>
    <t>Контроллеры</t>
  </si>
  <si>
    <t>Разрешение
(по цветности)</t>
  </si>
  <si>
    <t>Объем
памяти</t>
  </si>
  <si>
    <t>Видео</t>
  </si>
  <si>
    <t>USB</t>
  </si>
  <si>
    <t>LAN</t>
  </si>
  <si>
    <t>Wi-Fi</t>
  </si>
  <si>
    <t>3G / 4G</t>
  </si>
  <si>
    <t>HuiDu</t>
  </si>
  <si>
    <t>Кол.
порт.</t>
  </si>
  <si>
    <t>Hub (кол.)</t>
  </si>
  <si>
    <t>Хабы для контроллеров</t>
  </si>
  <si>
    <t>Блоки питания</t>
  </si>
  <si>
    <t>Габаритные размеры,
мм</t>
  </si>
  <si>
    <t>Вольт</t>
  </si>
  <si>
    <t>Ватт</t>
  </si>
  <si>
    <t>Ампер</t>
  </si>
  <si>
    <t>Chuanglian</t>
  </si>
  <si>
    <t>Дополнительные комплетующие</t>
  </si>
  <si>
    <t>Шлейф RC16, м</t>
  </si>
  <si>
    <t>Meiyad</t>
  </si>
  <si>
    <t>Автомобильные</t>
  </si>
  <si>
    <t>Разъем IDC-16F, (уп.50 шт)</t>
  </si>
  <si>
    <r>
      <rPr>
        <b/>
        <sz val="14"/>
        <color indexed="8"/>
        <rFont val="Calibri"/>
        <family val="2"/>
      </rPr>
      <t xml:space="preserve">+375 (232) 798-198 </t>
    </r>
    <r>
      <rPr>
        <sz val="11"/>
        <color theme="1"/>
        <rFont val="Calibri"/>
        <family val="2"/>
      </rPr>
      <t>(т./ф.)</t>
    </r>
  </si>
  <si>
    <t>Evosson (под заказ)</t>
  </si>
  <si>
    <t>Защита</t>
  </si>
  <si>
    <t>Вентиля-тор</t>
  </si>
  <si>
    <t>Датчики</t>
  </si>
  <si>
    <t>Nova Star (под заказ)</t>
  </si>
  <si>
    <t>Корпусы металлические (под заказ)</t>
  </si>
  <si>
    <r>
      <rPr>
        <b/>
        <sz val="14"/>
        <color indexed="12"/>
        <rFont val="Calibri"/>
        <family val="2"/>
      </rPr>
      <t>ООО «Смартика»</t>
    </r>
    <r>
      <rPr>
        <sz val="12"/>
        <color indexed="8"/>
        <rFont val="Calibri"/>
        <family val="2"/>
      </rPr>
      <t xml:space="preserve"> (Гомель, БЕЛАРУСЬ)</t>
    </r>
  </si>
  <si>
    <t>www.promoled.by</t>
  </si>
  <si>
    <t>info@promoled.by</t>
  </si>
  <si>
    <t>Корпус металлический "аптечный крест" (одно-/двухсторонний, с креплением)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</si>
</sst>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0"/>
    <numFmt numFmtId="165" formatCode="_-* #,##0.00\ [$Br-423]_-;\-* #,##0.00\ [$Br-423]_-;_-* &quot;-&quot;??\ [$Br-423]_-;_-@_-"/>
    <numFmt numFmtId="166" formatCode="[$-F800]dddd\,\ mmmm\ dd\,\ yyyy"/>
    <numFmt numFmtId="167" formatCode="#,##0.00;;?"/>
    <numFmt numFmtId="168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3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2"/>
      <color indexed="6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0"/>
      <name val="Calibri"/>
      <family val="2"/>
    </font>
    <font>
      <b/>
      <sz val="12"/>
      <color theme="4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3" tint="0.5999600291252136"/>
      </left>
      <right/>
      <top style="thick">
        <color theme="3" tint="0.5999600291252136"/>
      </top>
      <bottom/>
    </border>
    <border>
      <left/>
      <right/>
      <top style="thick">
        <color theme="3" tint="0.5999600291252136"/>
      </top>
      <bottom/>
    </border>
    <border>
      <left style="thick">
        <color theme="3" tint="0.5999600291252136"/>
      </left>
      <right/>
      <top style="thick">
        <color theme="3" tint="0.5999600291252136"/>
      </top>
      <bottom style="medium">
        <color theme="3" tint="0.5999600291252136"/>
      </bottom>
    </border>
    <border>
      <left/>
      <right/>
      <top style="thick">
        <color theme="3" tint="0.5999600291252136"/>
      </top>
      <bottom style="medium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 style="medium">
        <color theme="3" tint="0.5999600291252136"/>
      </bottom>
    </border>
    <border>
      <left style="thick">
        <color theme="3" tint="0.5999600291252136"/>
      </left>
      <right/>
      <top/>
      <bottom/>
    </border>
    <border>
      <left style="thick">
        <color theme="3" tint="0.5999600291252136"/>
      </left>
      <right/>
      <top/>
      <bottom style="thick">
        <color theme="3" tint="0.5999600291252136"/>
      </bottom>
    </border>
    <border>
      <left/>
      <right/>
      <top/>
      <bottom style="thick">
        <color theme="3" tint="0.5999600291252136"/>
      </bottom>
    </border>
    <border>
      <left/>
      <right/>
      <top style="thick">
        <color theme="3" tint="0.5999600291252136"/>
      </top>
      <bottom style="thin">
        <color theme="3" tint="0.5999600291252136"/>
      </bottom>
    </border>
    <border>
      <left style="thick">
        <color theme="3" tint="0.5999600291252136"/>
      </left>
      <right/>
      <top style="thick">
        <color theme="3" tint="0.5999600291252136"/>
      </top>
      <bottom style="thin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/>
      <top style="thin">
        <color theme="3" tint="0.5999600291252136"/>
      </top>
      <bottom style="medium">
        <color theme="3" tint="0.5999600291252136"/>
      </bottom>
    </border>
    <border>
      <left style="thick">
        <color theme="3" tint="0.5999600291252136"/>
      </left>
      <right/>
      <top style="thick">
        <color theme="3" tint="0.5999600291252136"/>
      </top>
      <bottom style="thick">
        <color theme="3" tint="0.5999600291252136"/>
      </bottom>
    </border>
    <border>
      <left/>
      <right/>
      <top style="thick">
        <color theme="3" tint="0.5999600291252136"/>
      </top>
      <bottom style="thick">
        <color theme="3" tint="0.5999600291252136"/>
      </bottom>
    </border>
    <border>
      <left style="thin">
        <color theme="4"/>
      </left>
      <right style="thin">
        <color theme="4"/>
      </right>
      <top style="thick">
        <color theme="3" tint="0.5999600291252136"/>
      </top>
      <bottom style="thick">
        <color theme="3" tint="0.5999600291252136"/>
      </bottom>
    </border>
    <border>
      <left/>
      <right style="thin">
        <color theme="4"/>
      </right>
      <top style="thick">
        <color theme="3" tint="0.5999600291252136"/>
      </top>
      <bottom style="thick">
        <color theme="3" tint="0.5999600291252136"/>
      </bottom>
    </border>
    <border>
      <left style="thin">
        <color theme="4"/>
      </left>
      <right style="thick">
        <color theme="3" tint="0.5999600291252136"/>
      </right>
      <top style="thick">
        <color theme="3" tint="0.5999600291252136"/>
      </top>
      <bottom style="thick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 style="thick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 style="thick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/>
      <right style="thick">
        <color theme="3" tint="0.5999600291252136"/>
      </right>
      <top/>
      <bottom/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/>
      <right style="thin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 style="thin">
        <color theme="3" tint="0.5999600291252136"/>
      </left>
      <right/>
      <top style="thin">
        <color theme="3" tint="0.5999600291252136"/>
      </top>
      <bottom/>
    </border>
    <border>
      <left/>
      <right style="thin">
        <color theme="3" tint="0.5999600291252136"/>
      </right>
      <top style="thin">
        <color theme="3" tint="0.5999600291252136"/>
      </top>
      <bottom/>
    </border>
    <border>
      <left/>
      <right/>
      <top style="thin">
        <color theme="3" tint="0.5999600291252136"/>
      </top>
      <bottom style="medium">
        <color theme="3" tint="0.5999600291252136"/>
      </bottom>
    </border>
    <border>
      <left/>
      <right/>
      <top style="thin">
        <color theme="3" tint="0.5999600291252136"/>
      </top>
      <bottom/>
    </border>
    <border>
      <left style="thick">
        <color theme="3" tint="0.5999600291252136"/>
      </left>
      <right style="thin">
        <color theme="3" tint="0.5999600291252136"/>
      </right>
      <top style="thick">
        <color theme="3" tint="0.5999600291252136"/>
      </top>
      <bottom style="medium">
        <color theme="3" tint="0.5999600291252136"/>
      </bottom>
    </border>
    <border>
      <left style="thin">
        <color theme="3" tint="0.5999600291252136"/>
      </left>
      <right style="thick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thick">
        <color theme="3" tint="0.5999600291252136"/>
      </right>
      <top style="thin">
        <color theme="3" tint="0.5999600291252136"/>
      </top>
      <bottom style="thick">
        <color theme="3" tint="0.5999600291252136"/>
      </bottom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 style="thin">
        <color theme="3" tint="0.5999600291252136"/>
      </left>
      <right style="thick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thick">
        <color theme="3" tint="0.5999600291252136"/>
      </right>
      <top style="thin">
        <color theme="3" tint="0.5999600291252136"/>
      </top>
      <bottom/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ck">
        <color theme="3" tint="0.5999600291252136"/>
      </bottom>
    </border>
    <border>
      <left style="thick">
        <color theme="3" tint="0.5999600291252136"/>
      </left>
      <right style="thick">
        <color theme="3" tint="0.5999600291252136"/>
      </right>
      <top/>
      <bottom/>
    </border>
    <border>
      <left style="thick">
        <color theme="3" tint="0.5999600291252136"/>
      </left>
      <right/>
      <top/>
      <bottom style="medium">
        <color theme="3" tint="0.5999600291252136"/>
      </bottom>
    </border>
    <border>
      <left/>
      <right/>
      <top/>
      <bottom style="medium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/>
    </border>
    <border>
      <left/>
      <right style="thick">
        <color theme="3" tint="0.5999600291252136"/>
      </right>
      <top/>
      <bottom style="thick">
        <color theme="3" tint="0.5999600291252136"/>
      </bottom>
    </border>
    <border>
      <left/>
      <right style="thin">
        <color theme="3" tint="0.5999600291252136"/>
      </right>
      <top/>
      <bottom/>
    </border>
    <border>
      <left/>
      <right style="thin">
        <color theme="3" tint="0.5999600291252136"/>
      </right>
      <top/>
      <bottom style="thick">
        <color theme="3" tint="0.5999600291252136"/>
      </bottom>
    </border>
    <border>
      <left style="thin">
        <color theme="3" tint="0.5999600291252136"/>
      </left>
      <right/>
      <top/>
      <bottom/>
    </border>
    <border>
      <left style="thin">
        <color theme="3" tint="0.5999600291252136"/>
      </left>
      <right/>
      <top/>
      <bottom style="thick">
        <color theme="3" tint="0.5999600291252136"/>
      </bottom>
    </border>
    <border>
      <left style="thin">
        <color theme="4"/>
      </left>
      <right/>
      <top style="thick">
        <color theme="3" tint="0.5999600291252136"/>
      </top>
      <bottom style="thick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 style="thick">
        <color theme="3" tint="0.599960029125213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45" fillId="33" borderId="11" xfId="0" applyFont="1" applyFill="1" applyBorder="1" applyAlignment="1" applyProtection="1">
      <alignment horizontal="left" vertical="center" indent="1"/>
      <protection hidden="1"/>
    </xf>
    <xf numFmtId="0" fontId="0" fillId="33" borderId="11" xfId="0" applyFont="1" applyFill="1" applyBorder="1" applyAlignment="1" applyProtection="1" quotePrefix="1">
      <alignment horizontal="left" vertical="center"/>
      <protection hidden="1"/>
    </xf>
    <xf numFmtId="0" fontId="37" fillId="34" borderId="12" xfId="0" applyFont="1" applyFill="1" applyBorder="1" applyAlignment="1" applyProtection="1">
      <alignment horizontal="left" vertical="center" indent="1"/>
      <protection hidden="1"/>
    </xf>
    <xf numFmtId="0" fontId="37" fillId="34" borderId="13" xfId="0" applyFont="1" applyFill="1" applyBorder="1" applyAlignment="1" applyProtection="1">
      <alignment horizontal="center" vertical="center" wrapText="1"/>
      <protection hidden="1"/>
    </xf>
    <xf numFmtId="14" fontId="37" fillId="34" borderId="13" xfId="0" applyNumberFormat="1" applyFont="1" applyFill="1" applyBorder="1" applyAlignment="1" applyProtection="1">
      <alignment horizontal="left" vertical="center" wrapText="1"/>
      <protection hidden="1"/>
    </xf>
    <xf numFmtId="0" fontId="37" fillId="34" borderId="14" xfId="0" applyFont="1" applyFill="1" applyBorder="1" applyAlignment="1" applyProtection="1">
      <alignment horizontal="center" vertical="center" wrapText="1"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46" fillId="33" borderId="0" xfId="42" applyFont="1" applyFill="1" applyBorder="1" applyAlignment="1" applyProtection="1">
      <alignment horizontal="left" vertical="center" indent="1"/>
      <protection hidden="1"/>
    </xf>
    <xf numFmtId="0" fontId="0" fillId="33" borderId="0" xfId="0" applyFont="1" applyFill="1" applyBorder="1" applyAlignment="1" applyProtection="1" quotePrefix="1">
      <alignment horizontal="left" vertical="center" indent="2"/>
      <protection hidden="1"/>
    </xf>
    <xf numFmtId="0" fontId="0" fillId="33" borderId="0" xfId="0" applyFont="1" applyFill="1" applyBorder="1" applyAlignment="1" applyProtection="1" quotePrefix="1">
      <alignment horizontal="left" vertic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46" fillId="33" borderId="17" xfId="42" applyFont="1" applyFill="1" applyBorder="1" applyAlignment="1" applyProtection="1">
      <alignment horizontal="left" vertical="center" indent="1"/>
      <protection hidden="1"/>
    </xf>
    <xf numFmtId="0" fontId="0" fillId="33" borderId="17" xfId="0" applyFont="1" applyFill="1" applyBorder="1" applyAlignment="1" applyProtection="1" quotePrefix="1">
      <alignment horizontal="left" vertical="center" indent="2"/>
      <protection hidden="1"/>
    </xf>
    <xf numFmtId="0" fontId="0" fillId="33" borderId="17" xfId="0" applyFont="1" applyFill="1" applyBorder="1" applyAlignment="1" applyProtection="1" quotePrefix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37" fillId="34" borderId="10" xfId="0" applyFont="1" applyFill="1" applyBorder="1" applyAlignment="1" applyProtection="1">
      <alignment horizontal="centerContinuous" vertical="center"/>
      <protection hidden="1"/>
    </xf>
    <xf numFmtId="0" fontId="37" fillId="34" borderId="11" xfId="0" applyFont="1" applyFill="1" applyBorder="1" applyAlignment="1" applyProtection="1">
      <alignment horizontal="centerContinuous"/>
      <protection hidden="1"/>
    </xf>
    <xf numFmtId="0" fontId="37" fillId="34" borderId="18" xfId="0" applyFont="1" applyFill="1" applyBorder="1" applyAlignment="1" applyProtection="1">
      <alignment horizontal="centerContinuous"/>
      <protection hidden="1"/>
    </xf>
    <xf numFmtId="0" fontId="37" fillId="34" borderId="19" xfId="0" applyFont="1" applyFill="1" applyBorder="1" applyAlignment="1" applyProtection="1">
      <alignment horizontal="centerContinuous"/>
      <protection hidden="1"/>
    </xf>
    <xf numFmtId="0" fontId="37" fillId="34" borderId="20" xfId="0" applyFont="1" applyFill="1" applyBorder="1" applyAlignment="1" applyProtection="1">
      <alignment horizontal="centerContinuous"/>
      <protection hidden="1"/>
    </xf>
    <xf numFmtId="0" fontId="28" fillId="34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/>
      <protection hidden="1"/>
    </xf>
    <xf numFmtId="0" fontId="37" fillId="35" borderId="23" xfId="0" applyFont="1" applyFill="1" applyBorder="1" applyAlignment="1" applyProtection="1">
      <alignment horizontal="centerContinuous" vertical="center"/>
      <protection hidden="1"/>
    </xf>
    <xf numFmtId="0" fontId="37" fillId="35" borderId="24" xfId="0" applyFont="1" applyFill="1" applyBorder="1" applyAlignment="1" applyProtection="1">
      <alignment horizontal="centerContinuous" vertical="center"/>
      <protection hidden="1"/>
    </xf>
    <xf numFmtId="0" fontId="37" fillId="35" borderId="25" xfId="0" applyFont="1" applyFill="1" applyBorder="1" applyAlignment="1" applyProtection="1">
      <alignment horizontal="centerContinuous" vertical="center" wrapText="1"/>
      <protection hidden="1"/>
    </xf>
    <xf numFmtId="0" fontId="37" fillId="0" borderId="25" xfId="0" applyFont="1" applyFill="1" applyBorder="1" applyAlignment="1" applyProtection="1">
      <alignment horizontal="centerContinuous" vertical="center" wrapText="1"/>
      <protection hidden="1"/>
    </xf>
    <xf numFmtId="0" fontId="37" fillId="35" borderId="23" xfId="0" applyFont="1" applyFill="1" applyBorder="1" applyAlignment="1" applyProtection="1">
      <alignment horizontal="left" vertical="center" indent="1"/>
      <protection hidden="1"/>
    </xf>
    <xf numFmtId="0" fontId="37" fillId="35" borderId="26" xfId="0" applyFont="1" applyFill="1" applyBorder="1" applyAlignment="1" applyProtection="1">
      <alignment horizontal="centerContinuous" vertical="center" wrapText="1"/>
      <protection hidden="1"/>
    </xf>
    <xf numFmtId="167" fontId="37" fillId="35" borderId="25" xfId="0" applyNumberFormat="1" applyFont="1" applyFill="1" applyBorder="1" applyAlignment="1" applyProtection="1">
      <alignment horizontal="right" vertical="center" wrapText="1" indent="1"/>
      <protection hidden="1"/>
    </xf>
    <xf numFmtId="167" fontId="37" fillId="35" borderId="27" xfId="0" applyNumberFormat="1" applyFont="1" applyFill="1" applyBorder="1" applyAlignment="1" applyProtection="1">
      <alignment horizontal="right" vertical="center" wrapText="1" indent="1"/>
      <protection hidden="1"/>
    </xf>
    <xf numFmtId="4" fontId="9" fillId="2" borderId="28" xfId="0" applyNumberFormat="1" applyFont="1" applyFill="1" applyBorder="1" applyAlignment="1" applyProtection="1">
      <alignment horizontal="right" indent="1"/>
      <protection hidden="1"/>
    </xf>
    <xf numFmtId="167" fontId="9" fillId="2" borderId="29" xfId="0" applyNumberFormat="1" applyFont="1" applyFill="1" applyBorder="1" applyAlignment="1" applyProtection="1">
      <alignment horizontal="right" indent="1"/>
      <protection hidden="1"/>
    </xf>
    <xf numFmtId="3" fontId="9" fillId="2" borderId="30" xfId="0" applyNumberFormat="1" applyFont="1" applyFill="1" applyBorder="1" applyAlignment="1" applyProtection="1">
      <alignment horizontal="right" indent="1"/>
      <protection hidden="1"/>
    </xf>
    <xf numFmtId="167" fontId="9" fillId="2" borderId="28" xfId="0" applyNumberFormat="1" applyFont="1" applyFill="1" applyBorder="1" applyAlignment="1" applyProtection="1">
      <alignment horizontal="right" indent="1"/>
      <protection hidden="1"/>
    </xf>
    <xf numFmtId="0" fontId="0" fillId="0" borderId="0" xfId="0" applyBorder="1" applyAlignment="1" applyProtection="1">
      <alignment/>
      <protection hidden="1"/>
    </xf>
    <xf numFmtId="3" fontId="9" fillId="33" borderId="31" xfId="0" applyNumberFormat="1" applyFont="1" applyFill="1" applyBorder="1" applyAlignment="1" applyProtection="1">
      <alignment horizontal="right" vertical="top" indent="1"/>
      <protection hidden="1" locked="0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6" fillId="2" borderId="28" xfId="0" applyNumberFormat="1" applyFont="1" applyFill="1" applyBorder="1" applyAlignment="1" applyProtection="1">
      <alignment horizontal="left" indent="1"/>
      <protection hidden="1"/>
    </xf>
    <xf numFmtId="0" fontId="0" fillId="2" borderId="28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4" fontId="9" fillId="0" borderId="0" xfId="0" applyNumberFormat="1" applyFont="1" applyFill="1" applyBorder="1" applyAlignment="1" applyProtection="1">
      <alignment horizontal="right" vertical="top" indent="1"/>
      <protection hidden="1"/>
    </xf>
    <xf numFmtId="167" fontId="9" fillId="0" borderId="0" xfId="0" applyNumberFormat="1" applyFont="1" applyFill="1" applyBorder="1" applyAlignment="1" applyProtection="1">
      <alignment horizontal="right" vertical="top" indent="1"/>
      <protection hidden="1"/>
    </xf>
    <xf numFmtId="167" fontId="9" fillId="0" borderId="32" xfId="0" applyNumberFormat="1" applyFont="1" applyFill="1" applyBorder="1" applyAlignment="1" applyProtection="1">
      <alignment horizontal="right" vertical="top" indent="1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0" fontId="28" fillId="34" borderId="33" xfId="0" applyFont="1" applyFill="1" applyBorder="1" applyAlignment="1" applyProtection="1">
      <alignment horizontal="center" vertical="center" wrapText="1"/>
      <protection hidden="1"/>
    </xf>
    <xf numFmtId="0" fontId="28" fillId="34" borderId="22" xfId="0" applyFont="1" applyFill="1" applyBorder="1" applyAlignment="1" applyProtection="1">
      <alignment horizontal="centerContinuous"/>
      <protection hidden="1"/>
    </xf>
    <xf numFmtId="0" fontId="28" fillId="34" borderId="34" xfId="0" applyFont="1" applyFill="1" applyBorder="1" applyAlignment="1" applyProtection="1">
      <alignment horizontal="centerContinuous"/>
      <protection hidden="1"/>
    </xf>
    <xf numFmtId="0" fontId="28" fillId="34" borderId="35" xfId="0" applyFont="1" applyFill="1" applyBorder="1" applyAlignment="1" applyProtection="1">
      <alignment horizontal="centerContinuous"/>
      <protection hidden="1"/>
    </xf>
    <xf numFmtId="0" fontId="28" fillId="34" borderId="36" xfId="0" applyFont="1" applyFill="1" applyBorder="1" applyAlignment="1" applyProtection="1">
      <alignment horizontal="centerContinuous"/>
      <protection hidden="1"/>
    </xf>
    <xf numFmtId="0" fontId="0" fillId="0" borderId="35" xfId="0" applyFont="1" applyBorder="1" applyAlignment="1" applyProtection="1">
      <alignment/>
      <protection hidden="1"/>
    </xf>
    <xf numFmtId="0" fontId="28" fillId="34" borderId="22" xfId="0" applyFont="1" applyFill="1" applyBorder="1" applyAlignment="1" applyProtection="1">
      <alignment horizontal="center" vertical="center" wrapText="1"/>
      <protection hidden="1"/>
    </xf>
    <xf numFmtId="0" fontId="28" fillId="34" borderId="37" xfId="0" applyFont="1" applyFill="1" applyBorder="1" applyAlignment="1" applyProtection="1">
      <alignment horizontal="center" vertical="center" wrapText="1"/>
      <protection hidden="1"/>
    </xf>
    <xf numFmtId="0" fontId="28" fillId="34" borderId="38" xfId="0" applyFont="1" applyFill="1" applyBorder="1" applyAlignment="1" applyProtection="1">
      <alignment horizontal="center" vertical="center" wrapText="1"/>
      <protection hidden="1"/>
    </xf>
    <xf numFmtId="0" fontId="37" fillId="34" borderId="39" xfId="0" applyFont="1" applyFill="1" applyBorder="1" applyAlignment="1" applyProtection="1">
      <alignment horizontal="center" vertical="center" wrapText="1"/>
      <protection hidden="1"/>
    </xf>
    <xf numFmtId="164" fontId="11" fillId="36" borderId="40" xfId="0" applyNumberFormat="1" applyFont="1" applyFill="1" applyBorder="1" applyAlignment="1" applyProtection="1">
      <alignment horizontal="right" vertical="center" indent="1"/>
      <protection hidden="1"/>
    </xf>
    <xf numFmtId="0" fontId="36" fillId="2" borderId="41" xfId="0" applyFont="1" applyFill="1" applyBorder="1" applyAlignment="1" applyProtection="1">
      <alignment horizontal="right" vertical="center" indent="1"/>
      <protection hidden="1"/>
    </xf>
    <xf numFmtId="166" fontId="36" fillId="0" borderId="0" xfId="0" applyNumberFormat="1" applyFont="1" applyAlignment="1" applyProtection="1">
      <alignment horizontal="right" vertical="center"/>
      <protection hidden="1"/>
    </xf>
    <xf numFmtId="0" fontId="28" fillId="34" borderId="42" xfId="0" applyFont="1" applyFill="1" applyBorder="1" applyAlignment="1" applyProtection="1">
      <alignment horizontal="center" vertical="center" wrapText="1"/>
      <protection hidden="1"/>
    </xf>
    <xf numFmtId="0" fontId="28" fillId="34" borderId="34" xfId="0" applyFont="1" applyFill="1" applyBorder="1" applyAlignment="1" applyProtection="1">
      <alignment horizontal="center" vertical="center" wrapText="1"/>
      <protection hidden="1"/>
    </xf>
    <xf numFmtId="0" fontId="28" fillId="34" borderId="43" xfId="0" applyFont="1" applyFill="1" applyBorder="1" applyAlignment="1" applyProtection="1">
      <alignment horizontal="center" vertical="center" wrapText="1"/>
      <protection hidden="1"/>
    </xf>
    <xf numFmtId="0" fontId="47" fillId="37" borderId="30" xfId="0" applyFont="1" applyFill="1" applyBorder="1" applyAlignment="1" applyProtection="1">
      <alignment horizontal="left" indent="2"/>
      <protection hidden="1"/>
    </xf>
    <xf numFmtId="167" fontId="9" fillId="2" borderId="30" xfId="0" applyNumberFormat="1" applyFont="1" applyFill="1" applyBorder="1" applyAlignment="1" applyProtection="1">
      <alignment horizontal="right" indent="1"/>
      <protection hidden="1"/>
    </xf>
    <xf numFmtId="167" fontId="9" fillId="0" borderId="15" xfId="0" applyNumberFormat="1" applyFont="1" applyFill="1" applyBorder="1" applyAlignment="1" applyProtection="1">
      <alignment horizontal="right" vertical="top" indent="1"/>
      <protection hidden="1"/>
    </xf>
    <xf numFmtId="0" fontId="47" fillId="0" borderId="11" xfId="0" applyFont="1" applyFill="1" applyBorder="1" applyAlignment="1" applyProtection="1">
      <alignment horizontal="left" indent="2"/>
      <protection hidden="1"/>
    </xf>
    <xf numFmtId="0" fontId="28" fillId="34" borderId="44" xfId="0" applyFont="1" applyFill="1" applyBorder="1" applyAlignment="1" applyProtection="1">
      <alignment horizontal="center" vertical="center" wrapText="1"/>
      <protection hidden="1"/>
    </xf>
    <xf numFmtId="0" fontId="28" fillId="34" borderId="36" xfId="0" applyFont="1" applyFill="1" applyBorder="1" applyAlignment="1" applyProtection="1">
      <alignment horizontal="center" vertical="center" wrapText="1"/>
      <protection hidden="1"/>
    </xf>
    <xf numFmtId="0" fontId="28" fillId="34" borderId="45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 quotePrefix="1">
      <alignment horizontal="left" vertical="center" indent="2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168" fontId="9" fillId="33" borderId="31" xfId="0" applyNumberFormat="1" applyFont="1" applyFill="1" applyBorder="1" applyAlignment="1" applyProtection="1">
      <alignment horizontal="right" vertical="top" indent="1"/>
      <protection hidden="1" locked="0"/>
    </xf>
    <xf numFmtId="164" fontId="11" fillId="33" borderId="31" xfId="0" applyNumberFormat="1" applyFont="1" applyFill="1" applyBorder="1" applyAlignment="1" applyProtection="1">
      <alignment horizontal="right" vertical="center" indent="1"/>
      <protection hidden="1" locked="0"/>
    </xf>
    <xf numFmtId="164" fontId="9" fillId="2" borderId="46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ill="1" applyBorder="1" applyAlignment="1" applyProtection="1">
      <alignment horizontal="right" vertical="top"/>
      <protection hidden="1"/>
    </xf>
    <xf numFmtId="0" fontId="0" fillId="0" borderId="47" xfId="0" applyFill="1" applyBorder="1" applyAlignment="1" applyProtection="1">
      <alignment/>
      <protection hidden="1"/>
    </xf>
    <xf numFmtId="0" fontId="0" fillId="2" borderId="28" xfId="0" applyNumberFormat="1" applyFont="1" applyFill="1" applyBorder="1" applyAlignment="1" applyProtection="1">
      <alignment/>
      <protection hidden="1"/>
    </xf>
    <xf numFmtId="0" fontId="0" fillId="2" borderId="28" xfId="0" applyNumberFormat="1" applyFont="1" applyFill="1" applyBorder="1" applyAlignment="1" applyProtection="1">
      <alignment horizontal="right" indent="1"/>
      <protection hidden="1"/>
    </xf>
    <xf numFmtId="1" fontId="0" fillId="2" borderId="28" xfId="0" applyNumberFormat="1" applyFont="1" applyFill="1" applyBorder="1" applyAlignment="1" applyProtection="1">
      <alignment horizontal="right" indent="1"/>
      <protection hidden="1"/>
    </xf>
    <xf numFmtId="3" fontId="0" fillId="2" borderId="28" xfId="0" applyNumberFormat="1" applyFont="1" applyFill="1" applyBorder="1" applyAlignment="1" applyProtection="1">
      <alignment horizontal="right" indent="1"/>
      <protection hidden="1"/>
    </xf>
    <xf numFmtId="3" fontId="0" fillId="2" borderId="28" xfId="0" applyNumberFormat="1" applyFont="1" applyFill="1" applyBorder="1" applyAlignment="1" applyProtection="1">
      <alignment horizontal="center"/>
      <protection hidden="1"/>
    </xf>
    <xf numFmtId="3" fontId="0" fillId="2" borderId="28" xfId="0" applyNumberFormat="1" applyFont="1" applyFill="1" applyBorder="1" applyAlignment="1" applyProtection="1">
      <alignment horizontal="left" indent="1"/>
      <protection hidden="1"/>
    </xf>
    <xf numFmtId="0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horizontal="left" vertical="top" indent="1"/>
      <protection hidden="1"/>
    </xf>
    <xf numFmtId="1" fontId="0" fillId="0" borderId="0" xfId="0" applyNumberFormat="1" applyFont="1" applyFill="1" applyBorder="1" applyAlignment="1" applyProtection="1">
      <alignment horizontal="right" vertical="top" indent="1"/>
      <protection hidden="1"/>
    </xf>
    <xf numFmtId="3" fontId="0" fillId="0" borderId="0" xfId="0" applyNumberFormat="1" applyFont="1" applyFill="1" applyBorder="1" applyAlignment="1" applyProtection="1">
      <alignment horizontal="right" vertical="top" indent="1"/>
      <protection hidden="1"/>
    </xf>
    <xf numFmtId="3" fontId="0" fillId="0" borderId="0" xfId="0" applyNumberFormat="1" applyFont="1" applyFill="1" applyBorder="1" applyAlignment="1" applyProtection="1">
      <alignment horizontal="center" vertical="top"/>
      <protection hidden="1"/>
    </xf>
    <xf numFmtId="3" fontId="0" fillId="0" borderId="0" xfId="0" applyNumberFormat="1" applyFont="1" applyFill="1" applyBorder="1" applyAlignment="1" applyProtection="1">
      <alignment horizontal="left" indent="1"/>
      <protection hidden="1"/>
    </xf>
    <xf numFmtId="0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11" xfId="0" applyNumberFormat="1" applyFont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ont="1" applyFill="1" applyBorder="1" applyAlignment="1" applyProtection="1">
      <alignment horizontal="center" vertical="top"/>
      <protection hidden="1"/>
    </xf>
    <xf numFmtId="1" fontId="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Border="1" applyAlignment="1" applyProtection="1">
      <alignment horizontal="right" vertical="top" indent="1"/>
      <protection hidden="1"/>
    </xf>
    <xf numFmtId="0" fontId="37" fillId="34" borderId="10" xfId="0" applyFont="1" applyFill="1" applyBorder="1" applyAlignment="1" applyProtection="1">
      <alignment horizontal="center" vertical="center"/>
      <protection hidden="1"/>
    </xf>
    <xf numFmtId="0" fontId="37" fillId="34" borderId="11" xfId="0" applyFont="1" applyFill="1" applyBorder="1" applyAlignment="1" applyProtection="1">
      <alignment horizontal="center" vertical="center"/>
      <protection hidden="1"/>
    </xf>
    <xf numFmtId="0" fontId="37" fillId="34" borderId="48" xfId="0" applyFont="1" applyFill="1" applyBorder="1" applyAlignment="1" applyProtection="1">
      <alignment horizontal="center" vertical="center"/>
      <protection hidden="1"/>
    </xf>
    <xf numFmtId="0" fontId="37" fillId="34" borderId="49" xfId="0" applyFont="1" applyFill="1" applyBorder="1" applyAlignment="1" applyProtection="1">
      <alignment horizontal="center" vertical="center"/>
      <protection hidden="1"/>
    </xf>
    <xf numFmtId="0" fontId="45" fillId="33" borderId="11" xfId="0" applyFont="1" applyFill="1" applyBorder="1" applyAlignment="1" applyProtection="1" quotePrefix="1">
      <alignment horizontal="center" vertical="center" wrapText="1"/>
      <protection hidden="1"/>
    </xf>
    <xf numFmtId="0" fontId="45" fillId="33" borderId="50" xfId="0" applyFont="1" applyFill="1" applyBorder="1" applyAlignment="1" applyProtection="1" quotePrefix="1">
      <alignment horizontal="center" vertical="center"/>
      <protection hidden="1"/>
    </xf>
    <xf numFmtId="0" fontId="45" fillId="33" borderId="0" xfId="0" applyFont="1" applyFill="1" applyBorder="1" applyAlignment="1" applyProtection="1" quotePrefix="1">
      <alignment horizontal="center" vertical="center"/>
      <protection hidden="1"/>
    </xf>
    <xf numFmtId="0" fontId="45" fillId="33" borderId="32" xfId="0" applyFont="1" applyFill="1" applyBorder="1" applyAlignment="1" applyProtection="1" quotePrefix="1">
      <alignment horizontal="center" vertical="center"/>
      <protection hidden="1"/>
    </xf>
    <xf numFmtId="0" fontId="45" fillId="33" borderId="17" xfId="0" applyFont="1" applyFill="1" applyBorder="1" applyAlignment="1" applyProtection="1" quotePrefix="1">
      <alignment horizontal="center" vertical="center"/>
      <protection hidden="1"/>
    </xf>
    <xf numFmtId="0" fontId="45" fillId="33" borderId="51" xfId="0" applyFont="1" applyFill="1" applyBorder="1" applyAlignment="1" applyProtection="1" quotePrefix="1">
      <alignment horizontal="center" vertical="center"/>
      <protection hidden="1"/>
    </xf>
    <xf numFmtId="0" fontId="13" fillId="2" borderId="15" xfId="0" applyNumberFormat="1" applyFont="1" applyFill="1" applyBorder="1" applyAlignment="1" applyProtection="1">
      <alignment horizontal="left" vertical="center" indent="1"/>
      <protection hidden="1"/>
    </xf>
    <xf numFmtId="0" fontId="13" fillId="2" borderId="52" xfId="0" applyNumberFormat="1" applyFont="1" applyFill="1" applyBorder="1" applyAlignment="1" applyProtection="1">
      <alignment horizontal="left" vertical="center" indent="1"/>
      <protection hidden="1"/>
    </xf>
    <xf numFmtId="0" fontId="13" fillId="2" borderId="16" xfId="0" applyNumberFormat="1" applyFont="1" applyFill="1" applyBorder="1" applyAlignment="1" applyProtection="1">
      <alignment horizontal="left" vertical="center" indent="1"/>
      <protection hidden="1"/>
    </xf>
    <xf numFmtId="0" fontId="13" fillId="2" borderId="53" xfId="0" applyNumberFormat="1" applyFont="1" applyFill="1" applyBorder="1" applyAlignment="1" applyProtection="1">
      <alignment horizontal="left" vertical="center" indent="1"/>
      <protection hidden="1"/>
    </xf>
    <xf numFmtId="165" fontId="14" fillId="2" borderId="54" xfId="0" applyNumberFormat="1" applyFont="1" applyFill="1" applyBorder="1" applyAlignment="1" applyProtection="1">
      <alignment horizontal="right" vertical="center"/>
      <protection hidden="1"/>
    </xf>
    <xf numFmtId="165" fontId="14" fillId="2" borderId="0" xfId="0" applyNumberFormat="1" applyFont="1" applyFill="1" applyBorder="1" applyAlignment="1" applyProtection="1">
      <alignment horizontal="right" vertical="center"/>
      <protection hidden="1"/>
    </xf>
    <xf numFmtId="165" fontId="14" fillId="2" borderId="32" xfId="0" applyNumberFormat="1" applyFont="1" applyFill="1" applyBorder="1" applyAlignment="1" applyProtection="1">
      <alignment horizontal="right" vertical="center"/>
      <protection hidden="1"/>
    </xf>
    <xf numFmtId="165" fontId="14" fillId="2" borderId="55" xfId="0" applyNumberFormat="1" applyFont="1" applyFill="1" applyBorder="1" applyAlignment="1" applyProtection="1">
      <alignment horizontal="right" vertical="center"/>
      <protection hidden="1"/>
    </xf>
    <xf numFmtId="165" fontId="14" fillId="2" borderId="17" xfId="0" applyNumberFormat="1" applyFont="1" applyFill="1" applyBorder="1" applyAlignment="1" applyProtection="1">
      <alignment horizontal="right" vertical="center"/>
      <protection hidden="1"/>
    </xf>
    <xf numFmtId="165" fontId="14" fillId="2" borderId="51" xfId="0" applyNumberFormat="1" applyFont="1" applyFill="1" applyBorder="1" applyAlignment="1" applyProtection="1">
      <alignment horizontal="right" vertical="center"/>
      <protection hidden="1"/>
    </xf>
    <xf numFmtId="0" fontId="37" fillId="35" borderId="56" xfId="0" applyFont="1" applyFill="1" applyBorder="1" applyAlignment="1" applyProtection="1">
      <alignment horizontal="center" vertical="center" wrapText="1"/>
      <protection hidden="1"/>
    </xf>
    <xf numFmtId="0" fontId="37" fillId="35" borderId="57" xfId="0" applyFont="1" applyFill="1" applyBorder="1" applyAlignment="1" applyProtection="1">
      <alignment horizontal="center" vertical="center" wrapText="1"/>
      <protection hidden="1"/>
    </xf>
    <xf numFmtId="0" fontId="37" fillId="35" borderId="23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152400</xdr:rowOff>
    </xdr:from>
    <xdr:to>
      <xdr:col>3</xdr:col>
      <xdr:colOff>428625</xdr:colOff>
      <xdr:row>3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5762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8212;%20&#1058;&#1072;&#1073;&#1083;&#1086;.xlt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 валют"/>
      <sheetName val="КП"/>
      <sheetName val="Расчет"/>
      <sheetName val="Схема"/>
      <sheetName val="Спецификация"/>
      <sheetName val="Комплектующие для расчета"/>
      <sheetName val="Комплектующие"/>
      <sheetName val="Строка P10R (стандарт)"/>
      <sheetName val="Строка P8RGB (стандарт)"/>
      <sheetName val="Строка M10 (стандарт)"/>
      <sheetName val="Крест P10G (стандарт)"/>
      <sheetName val="Крест P10G (премиум)"/>
      <sheetName val="Крест P10RGB (стандарт)"/>
      <sheetName val="Крест P10RGB (премиум)"/>
    </sheetNames>
    <sheetDataSet>
      <sheetData sheetId="6">
        <row r="11">
          <cell r="A11" t="str">
            <v>QL (out) P10 R SMD 320x160 1500nit</v>
          </cell>
          <cell r="C11" t="str">
            <v>Красный, 1R</v>
          </cell>
          <cell r="D11" t="str">
            <v>SMD</v>
          </cell>
          <cell r="E11">
            <v>1500</v>
          </cell>
          <cell r="F11">
            <v>320</v>
          </cell>
          <cell r="G11">
            <v>160</v>
          </cell>
          <cell r="H11">
            <v>10</v>
          </cell>
          <cell r="I11">
            <v>32</v>
          </cell>
          <cell r="J11">
            <v>16</v>
          </cell>
          <cell r="K11">
            <v>12</v>
          </cell>
          <cell r="M11">
            <v>263.67199999999997</v>
          </cell>
          <cell r="S11">
            <v>60</v>
          </cell>
          <cell r="AQ11">
            <v>7.8</v>
          </cell>
          <cell r="AT11">
            <v>8.2</v>
          </cell>
        </row>
        <row r="14">
          <cell r="A14" t="str">
            <v>MY (out) P10 R DIP 320×160</v>
          </cell>
          <cell r="C14" t="str">
            <v>Красный, 1R</v>
          </cell>
          <cell r="D14" t="str">
            <v>DIP</v>
          </cell>
          <cell r="E14">
            <v>320</v>
          </cell>
          <cell r="F14">
            <v>160</v>
          </cell>
          <cell r="G14">
            <v>10</v>
          </cell>
          <cell r="H14">
            <v>32</v>
          </cell>
          <cell r="I14">
            <v>16</v>
          </cell>
          <cell r="J14">
            <v>12</v>
          </cell>
          <cell r="S14">
            <v>50</v>
          </cell>
          <cell r="AQ14">
            <v>9.1</v>
          </cell>
          <cell r="AT14">
            <v>9.6</v>
          </cell>
        </row>
        <row r="15">
          <cell r="A15" t="str">
            <v>MY (out) P10 W DIP 320×160</v>
          </cell>
          <cell r="C15" t="str">
            <v>Белый, 1W</v>
          </cell>
          <cell r="D15" t="str">
            <v>DIP</v>
          </cell>
          <cell r="E15">
            <v>320</v>
          </cell>
          <cell r="F15">
            <v>160</v>
          </cell>
          <cell r="G15">
            <v>10</v>
          </cell>
          <cell r="H15">
            <v>32</v>
          </cell>
          <cell r="I15">
            <v>16</v>
          </cell>
          <cell r="J15">
            <v>12</v>
          </cell>
          <cell r="S15">
            <v>50</v>
          </cell>
          <cell r="AQ15">
            <v>11.9</v>
          </cell>
          <cell r="AT15">
            <v>12.5</v>
          </cell>
        </row>
        <row r="16">
          <cell r="A16" t="str">
            <v>MY (out) P10 G DIP 320×160</v>
          </cell>
          <cell r="C16" t="str">
            <v>Зеленый, 1G</v>
          </cell>
          <cell r="D16" t="str">
            <v>DIP</v>
          </cell>
          <cell r="E16">
            <v>320</v>
          </cell>
          <cell r="F16">
            <v>160</v>
          </cell>
          <cell r="G16">
            <v>10</v>
          </cell>
          <cell r="H16">
            <v>32</v>
          </cell>
          <cell r="I16">
            <v>16</v>
          </cell>
          <cell r="J16">
            <v>12</v>
          </cell>
          <cell r="S16">
            <v>50</v>
          </cell>
          <cell r="AQ16">
            <v>11.9</v>
          </cell>
          <cell r="AT16">
            <v>12.5</v>
          </cell>
        </row>
        <row r="17">
          <cell r="A17" t="str">
            <v>MY (out) P10 Y DIP 320×160</v>
          </cell>
          <cell r="C17" t="str">
            <v>Желтый, 1Y</v>
          </cell>
          <cell r="D17" t="str">
            <v>DIP</v>
          </cell>
          <cell r="E17">
            <v>320</v>
          </cell>
          <cell r="F17">
            <v>160</v>
          </cell>
          <cell r="G17">
            <v>10</v>
          </cell>
          <cell r="H17">
            <v>32</v>
          </cell>
          <cell r="I17">
            <v>16</v>
          </cell>
          <cell r="J17">
            <v>12</v>
          </cell>
          <cell r="S17">
            <v>50</v>
          </cell>
          <cell r="AQ17">
            <v>11.9</v>
          </cell>
          <cell r="AT17">
            <v>12.5</v>
          </cell>
        </row>
        <row r="19">
          <cell r="A19" t="str">
            <v>MY (out) M10 DIP 320×160 4500nit</v>
          </cell>
          <cell r="C19" t="str">
            <v>Семицветный, 1R1G1B</v>
          </cell>
          <cell r="D19" t="str">
            <v>DIP</v>
          </cell>
          <cell r="E19">
            <v>4500</v>
          </cell>
          <cell r="F19">
            <v>320</v>
          </cell>
          <cell r="G19">
            <v>160</v>
          </cell>
          <cell r="H19">
            <v>20</v>
          </cell>
          <cell r="I19">
            <v>16</v>
          </cell>
          <cell r="J19">
            <v>8</v>
          </cell>
          <cell r="K19">
            <v>12</v>
          </cell>
          <cell r="S19">
            <v>48</v>
          </cell>
          <cell r="AQ19">
            <v>0</v>
          </cell>
          <cell r="AT19">
            <v>0</v>
          </cell>
        </row>
        <row r="48">
          <cell r="A48" t="str">
            <v>QL (out) Q2,5 RGB SMD 320×160 4500nit (Pro)</v>
          </cell>
          <cell r="C48" t="str">
            <v>Полноцветный, 1RGB</v>
          </cell>
          <cell r="D48" t="str">
            <v>SMD</v>
          </cell>
          <cell r="E48">
            <v>4500</v>
          </cell>
          <cell r="F48">
            <v>320</v>
          </cell>
          <cell r="G48">
            <v>160</v>
          </cell>
          <cell r="H48">
            <v>2.5</v>
          </cell>
          <cell r="I48">
            <v>128</v>
          </cell>
          <cell r="J48">
            <v>64</v>
          </cell>
          <cell r="K48">
            <v>75</v>
          </cell>
          <cell r="M48">
            <v>648</v>
          </cell>
          <cell r="S48">
            <v>40</v>
          </cell>
          <cell r="AQ48">
            <v>105.5</v>
          </cell>
        </row>
        <row r="49">
          <cell r="A49" t="str">
            <v>QL (out) Q3,07 RGB SMD 320×160 5000nit (Eco)</v>
          </cell>
          <cell r="C49" t="str">
            <v>Полноцветный, 1RGB</v>
          </cell>
          <cell r="D49" t="str">
            <v>SMD</v>
          </cell>
          <cell r="E49">
            <v>5000</v>
          </cell>
          <cell r="F49">
            <v>320</v>
          </cell>
          <cell r="G49">
            <v>160</v>
          </cell>
          <cell r="H49">
            <v>3.076</v>
          </cell>
          <cell r="I49">
            <v>104</v>
          </cell>
          <cell r="J49">
            <v>52</v>
          </cell>
          <cell r="K49">
            <v>75</v>
          </cell>
          <cell r="M49">
            <v>786</v>
          </cell>
          <cell r="S49">
            <v>40</v>
          </cell>
          <cell r="AQ49">
            <v>74.3</v>
          </cell>
        </row>
        <row r="50">
          <cell r="A50" t="str">
            <v>QL (out) Q3,07 RGB SMD 320×160 5000nit (Pro)</v>
          </cell>
          <cell r="C50" t="str">
            <v>Полноцветный, 1RGB</v>
          </cell>
          <cell r="D50" t="str">
            <v>SMD</v>
          </cell>
          <cell r="E50">
            <v>5000</v>
          </cell>
          <cell r="F50">
            <v>320</v>
          </cell>
          <cell r="G50">
            <v>160</v>
          </cell>
          <cell r="H50">
            <v>3.076</v>
          </cell>
          <cell r="I50">
            <v>104</v>
          </cell>
          <cell r="J50">
            <v>52</v>
          </cell>
          <cell r="K50">
            <v>75</v>
          </cell>
          <cell r="M50">
            <v>786</v>
          </cell>
          <cell r="S50">
            <v>40</v>
          </cell>
          <cell r="AQ50">
            <v>78.2</v>
          </cell>
        </row>
        <row r="51">
          <cell r="A51" t="str">
            <v>QL (out) Q4 RGB SMD 320×160 5500nit (Eco)</v>
          </cell>
          <cell r="C51" t="str">
            <v>Полноцветный, 1RGB</v>
          </cell>
          <cell r="D51" t="str">
            <v>SMD</v>
          </cell>
          <cell r="E51">
            <v>5500</v>
          </cell>
          <cell r="F51">
            <v>320</v>
          </cell>
          <cell r="G51">
            <v>160</v>
          </cell>
          <cell r="H51">
            <v>4</v>
          </cell>
          <cell r="I51">
            <v>80</v>
          </cell>
          <cell r="J51">
            <v>40</v>
          </cell>
          <cell r="K51">
            <v>75</v>
          </cell>
          <cell r="M51">
            <v>909</v>
          </cell>
          <cell r="S51">
            <v>40</v>
          </cell>
          <cell r="AQ51">
            <v>41.7</v>
          </cell>
        </row>
        <row r="52">
          <cell r="A52" t="str">
            <v>QL (out) Q4 RGB SMD 320×160 5500nit (Pro)</v>
          </cell>
          <cell r="C52" t="str">
            <v>Полноцветный, 1RGB</v>
          </cell>
          <cell r="D52" t="str">
            <v>SMD</v>
          </cell>
          <cell r="E52">
            <v>5500</v>
          </cell>
          <cell r="F52">
            <v>320</v>
          </cell>
          <cell r="G52">
            <v>160</v>
          </cell>
          <cell r="H52">
            <v>4</v>
          </cell>
          <cell r="I52">
            <v>80</v>
          </cell>
          <cell r="J52">
            <v>40</v>
          </cell>
          <cell r="K52">
            <v>75</v>
          </cell>
          <cell r="M52">
            <v>909</v>
          </cell>
          <cell r="S52">
            <v>40</v>
          </cell>
          <cell r="AQ52">
            <v>47.7</v>
          </cell>
        </row>
        <row r="53">
          <cell r="A53" t="str">
            <v>QL (out) Q5 RGB SMD 320×160 5500nit (Eco)</v>
          </cell>
          <cell r="C53" t="str">
            <v>Полноцветный, 1RGB</v>
          </cell>
          <cell r="D53" t="str">
            <v>SMD</v>
          </cell>
          <cell r="E53">
            <v>5500</v>
          </cell>
          <cell r="F53">
            <v>320</v>
          </cell>
          <cell r="G53">
            <v>160</v>
          </cell>
          <cell r="H53">
            <v>5</v>
          </cell>
          <cell r="I53">
            <v>64</v>
          </cell>
          <cell r="J53">
            <v>32</v>
          </cell>
          <cell r="K53">
            <v>75</v>
          </cell>
          <cell r="M53">
            <v>836</v>
          </cell>
          <cell r="S53">
            <v>40</v>
          </cell>
          <cell r="AQ53">
            <v>33.9</v>
          </cell>
          <cell r="AT53">
            <v>35.7</v>
          </cell>
        </row>
        <row r="54">
          <cell r="A54" t="str">
            <v>QL (out) Q5 RGB SMD 320×160 5500nit (Pro)</v>
          </cell>
          <cell r="C54" t="str">
            <v>Полноцветный, 1RGB</v>
          </cell>
          <cell r="D54" t="str">
            <v>SMD</v>
          </cell>
          <cell r="E54">
            <v>5500</v>
          </cell>
          <cell r="F54">
            <v>320</v>
          </cell>
          <cell r="G54">
            <v>160</v>
          </cell>
          <cell r="H54">
            <v>5</v>
          </cell>
          <cell r="I54">
            <v>64</v>
          </cell>
          <cell r="J54">
            <v>32</v>
          </cell>
          <cell r="K54">
            <v>75</v>
          </cell>
          <cell r="M54">
            <v>836</v>
          </cell>
          <cell r="S54">
            <v>40</v>
          </cell>
          <cell r="AQ54">
            <v>39.1</v>
          </cell>
        </row>
        <row r="55">
          <cell r="A55" t="str">
            <v>QL (out) Q6 RGB SMD 192×192 5000nit</v>
          </cell>
          <cell r="C55" t="str">
            <v>Полноцветный, 1RGB</v>
          </cell>
          <cell r="D55" t="str">
            <v>SMD</v>
          </cell>
          <cell r="E55">
            <v>5000</v>
          </cell>
          <cell r="F55">
            <v>192</v>
          </cell>
          <cell r="G55">
            <v>192</v>
          </cell>
          <cell r="H55">
            <v>6</v>
          </cell>
          <cell r="I55">
            <v>32</v>
          </cell>
          <cell r="J55">
            <v>32</v>
          </cell>
          <cell r="K55">
            <v>75</v>
          </cell>
          <cell r="M55">
            <v>946</v>
          </cell>
          <cell r="S55">
            <v>40</v>
          </cell>
          <cell r="AQ55">
            <v>23.9</v>
          </cell>
        </row>
        <row r="56">
          <cell r="A56" t="str">
            <v>QL (out) Q6,66 RGB SMD 320×160 5500nit (Eco)</v>
          </cell>
          <cell r="C56" t="str">
            <v>Полноцветный, 1RGB</v>
          </cell>
          <cell r="D56" t="str">
            <v>SMD</v>
          </cell>
          <cell r="E56">
            <v>5500</v>
          </cell>
          <cell r="F56">
            <v>320</v>
          </cell>
          <cell r="G56">
            <v>160</v>
          </cell>
          <cell r="H56">
            <v>6.66</v>
          </cell>
          <cell r="I56">
            <v>48</v>
          </cell>
          <cell r="J56">
            <v>24</v>
          </cell>
          <cell r="K56">
            <v>75</v>
          </cell>
          <cell r="M56">
            <v>892</v>
          </cell>
          <cell r="S56">
            <v>40</v>
          </cell>
          <cell r="AQ56">
            <v>30</v>
          </cell>
          <cell r="AT56">
            <v>31.6</v>
          </cell>
        </row>
        <row r="57">
          <cell r="A57" t="str">
            <v>QL (out) Q6,66 RGB SMD 320×160 5500nit (Pro)</v>
          </cell>
          <cell r="C57" t="str">
            <v>Полноцветный, 1RGB</v>
          </cell>
          <cell r="D57" t="str">
            <v>SMD</v>
          </cell>
          <cell r="E57">
            <v>5500</v>
          </cell>
          <cell r="F57">
            <v>320</v>
          </cell>
          <cell r="G57">
            <v>160</v>
          </cell>
          <cell r="H57">
            <v>6.66</v>
          </cell>
          <cell r="I57">
            <v>48</v>
          </cell>
          <cell r="J57">
            <v>24</v>
          </cell>
          <cell r="K57">
            <v>75</v>
          </cell>
          <cell r="M57">
            <v>892</v>
          </cell>
          <cell r="S57">
            <v>40</v>
          </cell>
          <cell r="AQ57">
            <v>32.6</v>
          </cell>
          <cell r="AT57">
            <v>34.3</v>
          </cell>
        </row>
        <row r="59">
          <cell r="A59" t="str">
            <v>QL (out) Q8 RGB SMD 320×160 5500nit (Eco)</v>
          </cell>
          <cell r="C59" t="str">
            <v>Полноцветный, 1RGB</v>
          </cell>
          <cell r="D59" t="str">
            <v>SMD</v>
          </cell>
          <cell r="E59">
            <v>5500</v>
          </cell>
          <cell r="F59">
            <v>320</v>
          </cell>
          <cell r="G59">
            <v>160</v>
          </cell>
          <cell r="H59">
            <v>8</v>
          </cell>
          <cell r="I59">
            <v>40</v>
          </cell>
          <cell r="J59">
            <v>20</v>
          </cell>
          <cell r="K59">
            <v>75</v>
          </cell>
          <cell r="M59">
            <v>866</v>
          </cell>
          <cell r="S59">
            <v>40</v>
          </cell>
          <cell r="AQ59">
            <v>28.7</v>
          </cell>
          <cell r="AT59">
            <v>30.2</v>
          </cell>
        </row>
        <row r="60">
          <cell r="A60" t="str">
            <v>QL (out) Q8 RGB SMD 320×160 5500nit (Pro)</v>
          </cell>
          <cell r="C60" t="str">
            <v>Полноцветный, 1RGB</v>
          </cell>
          <cell r="D60" t="str">
            <v>SMD</v>
          </cell>
          <cell r="E60">
            <v>5500</v>
          </cell>
          <cell r="F60">
            <v>320</v>
          </cell>
          <cell r="G60">
            <v>160</v>
          </cell>
          <cell r="H60">
            <v>8</v>
          </cell>
          <cell r="I60">
            <v>40</v>
          </cell>
          <cell r="J60">
            <v>20</v>
          </cell>
          <cell r="K60">
            <v>75</v>
          </cell>
          <cell r="M60">
            <v>866</v>
          </cell>
          <cell r="S60">
            <v>40</v>
          </cell>
          <cell r="AQ60">
            <v>28.7</v>
          </cell>
          <cell r="AT60">
            <v>30.2</v>
          </cell>
        </row>
        <row r="61">
          <cell r="A61" t="str">
            <v>QL (out) Q10 RGB SMD 320×160 6000nit</v>
          </cell>
          <cell r="C61" t="str">
            <v>Полноцветный, 1RGB</v>
          </cell>
          <cell r="D61" t="str">
            <v>SMD</v>
          </cell>
          <cell r="E61">
            <v>6000</v>
          </cell>
          <cell r="F61">
            <v>320</v>
          </cell>
          <cell r="G61">
            <v>160</v>
          </cell>
          <cell r="H61">
            <v>10</v>
          </cell>
          <cell r="I61">
            <v>32</v>
          </cell>
          <cell r="J61">
            <v>16</v>
          </cell>
          <cell r="K61">
            <v>75</v>
          </cell>
          <cell r="M61">
            <v>857</v>
          </cell>
          <cell r="S61">
            <v>40</v>
          </cell>
          <cell r="AQ61">
            <v>28.7</v>
          </cell>
        </row>
        <row r="62">
          <cell r="A62" t="str">
            <v>QL (out) S3,07 RGB SMD 320×160 6000nit (gold wire)</v>
          </cell>
          <cell r="C62" t="str">
            <v>Полноцветный, 1RGB</v>
          </cell>
          <cell r="D62" t="str">
            <v>SMD</v>
          </cell>
          <cell r="E62">
            <v>6000</v>
          </cell>
          <cell r="F62">
            <v>320</v>
          </cell>
          <cell r="G62">
            <v>160</v>
          </cell>
          <cell r="H62">
            <v>3.07</v>
          </cell>
          <cell r="I62">
            <v>104</v>
          </cell>
          <cell r="J62">
            <v>52</v>
          </cell>
          <cell r="K62">
            <v>75</v>
          </cell>
          <cell r="M62">
            <v>782</v>
          </cell>
          <cell r="S62">
            <v>40</v>
          </cell>
          <cell r="AQ62">
            <v>0</v>
          </cell>
        </row>
        <row r="63">
          <cell r="A63" t="str">
            <v>QL (out) S4 RGB SMD 320×160 6000nit (gold wire)</v>
          </cell>
          <cell r="C63" t="str">
            <v>Полноцветный, 1RGB</v>
          </cell>
          <cell r="D63" t="str">
            <v>SMD</v>
          </cell>
          <cell r="E63">
            <v>6000</v>
          </cell>
          <cell r="F63">
            <v>320</v>
          </cell>
          <cell r="G63">
            <v>160</v>
          </cell>
          <cell r="H63">
            <v>4</v>
          </cell>
          <cell r="I63">
            <v>80</v>
          </cell>
          <cell r="J63">
            <v>40</v>
          </cell>
          <cell r="K63">
            <v>75</v>
          </cell>
          <cell r="M63">
            <v>918</v>
          </cell>
          <cell r="S63">
            <v>40</v>
          </cell>
          <cell r="AQ63">
            <v>97.8</v>
          </cell>
        </row>
        <row r="64">
          <cell r="A64" t="str">
            <v>QL (out) S5 RGB SMD 320×160 6000nit (gold wire)</v>
          </cell>
          <cell r="C64" t="str">
            <v>Полноцветный, 1RGB</v>
          </cell>
          <cell r="D64" t="str">
            <v>SMD</v>
          </cell>
          <cell r="E64">
            <v>6000</v>
          </cell>
          <cell r="F64">
            <v>320</v>
          </cell>
          <cell r="G64">
            <v>160</v>
          </cell>
          <cell r="H64">
            <v>5</v>
          </cell>
          <cell r="I64">
            <v>64</v>
          </cell>
          <cell r="J64">
            <v>32</v>
          </cell>
          <cell r="K64">
            <v>75</v>
          </cell>
          <cell r="M64">
            <v>840</v>
          </cell>
          <cell r="S64">
            <v>40</v>
          </cell>
          <cell r="AQ64">
            <v>69.1</v>
          </cell>
        </row>
        <row r="65">
          <cell r="A65" t="str">
            <v>QL (out) S6 RGB SMD 192×192 6000nit (gold wire)</v>
          </cell>
          <cell r="C65" t="str">
            <v>Полноцветный, 1RGB</v>
          </cell>
          <cell r="D65" t="str">
            <v>SMD</v>
          </cell>
          <cell r="E65">
            <v>6000</v>
          </cell>
          <cell r="F65">
            <v>192</v>
          </cell>
          <cell r="G65">
            <v>192</v>
          </cell>
          <cell r="H65">
            <v>6</v>
          </cell>
          <cell r="I65">
            <v>32</v>
          </cell>
          <cell r="J65">
            <v>32</v>
          </cell>
          <cell r="K65">
            <v>75</v>
          </cell>
          <cell r="M65">
            <v>950</v>
          </cell>
          <cell r="S65">
            <v>40</v>
          </cell>
          <cell r="AQ65">
            <v>0</v>
          </cell>
        </row>
        <row r="66">
          <cell r="A66" t="str">
            <v>QL (out) S6,66 RGB SMD 320×160 6000nit (gold wire)</v>
          </cell>
          <cell r="C66" t="str">
            <v>Полноцветный, 1RGB</v>
          </cell>
          <cell r="E66">
            <v>6000</v>
          </cell>
          <cell r="F66">
            <v>320</v>
          </cell>
          <cell r="G66">
            <v>160</v>
          </cell>
          <cell r="H66">
            <v>6.66</v>
          </cell>
          <cell r="I66">
            <v>48</v>
          </cell>
          <cell r="J66">
            <v>24</v>
          </cell>
          <cell r="K66">
            <v>75</v>
          </cell>
          <cell r="M66">
            <v>899</v>
          </cell>
          <cell r="S66">
            <v>40</v>
          </cell>
          <cell r="AQ66">
            <v>49.5</v>
          </cell>
        </row>
        <row r="89">
          <cell r="A89" t="str">
            <v>ES (out) P2,5 RGB SMD 320×160 4500nit (1920Hz)</v>
          </cell>
          <cell r="C89" t="str">
            <v>Полноцветный, 1RGB</v>
          </cell>
          <cell r="D89" t="str">
            <v>SMD</v>
          </cell>
          <cell r="E89">
            <v>4500</v>
          </cell>
          <cell r="F89">
            <v>320</v>
          </cell>
          <cell r="G89">
            <v>160</v>
          </cell>
          <cell r="H89">
            <v>2.5</v>
          </cell>
          <cell r="I89">
            <v>128</v>
          </cell>
          <cell r="J89">
            <v>64</v>
          </cell>
          <cell r="K89" t="str">
            <v>75E</v>
          </cell>
          <cell r="S89">
            <v>40</v>
          </cell>
          <cell r="AQ89">
            <v>104.8</v>
          </cell>
        </row>
        <row r="90">
          <cell r="A90" t="str">
            <v>ES (out) P2,5 RGB SMD 320×160 4500nit (3840Hz)</v>
          </cell>
          <cell r="C90" t="str">
            <v>Полноцветный, 1RGB</v>
          </cell>
          <cell r="D90" t="str">
            <v>SMD</v>
          </cell>
          <cell r="E90">
            <v>4500</v>
          </cell>
          <cell r="F90">
            <v>320</v>
          </cell>
          <cell r="G90">
            <v>160</v>
          </cell>
          <cell r="H90">
            <v>2.5</v>
          </cell>
          <cell r="I90">
            <v>128</v>
          </cell>
          <cell r="J90">
            <v>64</v>
          </cell>
          <cell r="K90" t="str">
            <v>75E</v>
          </cell>
          <cell r="S90">
            <v>40</v>
          </cell>
          <cell r="AQ90">
            <v>111.8</v>
          </cell>
        </row>
        <row r="91">
          <cell r="A91" t="str">
            <v>ES (out) P2,5 RGB SMD 160×160 4500nit</v>
          </cell>
          <cell r="C91" t="str">
            <v>Полноцветный, 1RGB</v>
          </cell>
          <cell r="D91" t="str">
            <v>SMD</v>
          </cell>
          <cell r="E91">
            <v>4500</v>
          </cell>
          <cell r="F91">
            <v>160</v>
          </cell>
          <cell r="G91">
            <v>160</v>
          </cell>
          <cell r="H91">
            <v>2.5</v>
          </cell>
          <cell r="I91">
            <v>64</v>
          </cell>
          <cell r="J91">
            <v>64</v>
          </cell>
          <cell r="K91" t="str">
            <v>75E</v>
          </cell>
          <cell r="S91">
            <v>40</v>
          </cell>
          <cell r="AQ91">
            <v>62.9</v>
          </cell>
        </row>
        <row r="92">
          <cell r="A92" t="str">
            <v>ES (out) P2,976 RGB SMD 250×250 5000nit</v>
          </cell>
          <cell r="C92" t="str">
            <v>Полноцветный, 1RGB</v>
          </cell>
          <cell r="D92" t="str">
            <v>SMD</v>
          </cell>
          <cell r="E92">
            <v>5000</v>
          </cell>
          <cell r="F92">
            <v>250</v>
          </cell>
          <cell r="G92">
            <v>250</v>
          </cell>
          <cell r="H92">
            <v>2.5</v>
          </cell>
          <cell r="I92">
            <v>100</v>
          </cell>
          <cell r="J92">
            <v>100</v>
          </cell>
          <cell r="K92" t="str">
            <v>75E</v>
          </cell>
          <cell r="S92">
            <v>40</v>
          </cell>
          <cell r="AQ92">
            <v>111.8</v>
          </cell>
        </row>
        <row r="93">
          <cell r="A93" t="str">
            <v>ES (out) P3 RGB SMD 192×192 4500nit</v>
          </cell>
          <cell r="C93" t="str">
            <v>Полноцветный, 1RGB</v>
          </cell>
          <cell r="D93" t="str">
            <v>SMD</v>
          </cell>
          <cell r="E93">
            <v>4500</v>
          </cell>
          <cell r="F93">
            <v>192</v>
          </cell>
          <cell r="G93">
            <v>192</v>
          </cell>
          <cell r="H93">
            <v>3</v>
          </cell>
          <cell r="I93">
            <v>64</v>
          </cell>
          <cell r="J93">
            <v>64</v>
          </cell>
          <cell r="K93" t="str">
            <v>75E</v>
          </cell>
          <cell r="S93">
            <v>40</v>
          </cell>
          <cell r="AQ93">
            <v>67.1</v>
          </cell>
        </row>
        <row r="94">
          <cell r="A94" t="str">
            <v>ES (out) P3,076 RGB SMD 320×160 4500nit (1920Hz)</v>
          </cell>
          <cell r="C94" t="str">
            <v>Полноцветный, 1RGB</v>
          </cell>
          <cell r="D94" t="str">
            <v>SMD</v>
          </cell>
          <cell r="E94">
            <v>4500</v>
          </cell>
          <cell r="F94">
            <v>320</v>
          </cell>
          <cell r="G94">
            <v>160</v>
          </cell>
          <cell r="H94">
            <v>3.076</v>
          </cell>
          <cell r="I94">
            <v>104</v>
          </cell>
          <cell r="J94">
            <v>52</v>
          </cell>
          <cell r="K94" t="str">
            <v>75E</v>
          </cell>
          <cell r="S94">
            <v>40</v>
          </cell>
          <cell r="AQ94">
            <v>78.3</v>
          </cell>
        </row>
        <row r="95">
          <cell r="A95" t="str">
            <v>ES (out) P3,076 RGB SMD 320×160 4500nit (3840Hz)</v>
          </cell>
          <cell r="C95" t="str">
            <v>Полноцветный, 1RGB</v>
          </cell>
          <cell r="D95" t="str">
            <v>SMD</v>
          </cell>
          <cell r="E95">
            <v>4500</v>
          </cell>
          <cell r="F95">
            <v>320</v>
          </cell>
          <cell r="G95">
            <v>160</v>
          </cell>
          <cell r="H95">
            <v>3.076</v>
          </cell>
          <cell r="I95">
            <v>104</v>
          </cell>
          <cell r="J95">
            <v>52</v>
          </cell>
          <cell r="K95" t="str">
            <v>75E</v>
          </cell>
          <cell r="S95">
            <v>40</v>
          </cell>
          <cell r="AQ95">
            <v>82.5</v>
          </cell>
        </row>
        <row r="96">
          <cell r="A96" t="str">
            <v>ES (out) P3,91 RGB SMD 250×250 5000nit</v>
          </cell>
          <cell r="C96" t="str">
            <v>Полноцветный, 1RGB</v>
          </cell>
          <cell r="D96" t="str">
            <v>SMD</v>
          </cell>
          <cell r="E96">
            <v>5000</v>
          </cell>
          <cell r="F96">
            <v>250</v>
          </cell>
          <cell r="G96">
            <v>250</v>
          </cell>
          <cell r="H96">
            <v>3.91</v>
          </cell>
          <cell r="I96">
            <v>64</v>
          </cell>
          <cell r="J96">
            <v>64</v>
          </cell>
          <cell r="K96" t="str">
            <v>75E</v>
          </cell>
          <cell r="S96">
            <v>40</v>
          </cell>
          <cell r="AQ96">
            <v>64.3</v>
          </cell>
        </row>
        <row r="97">
          <cell r="A97" t="str">
            <v>ES (out) P4 RGB SMD 256×128 5500nit</v>
          </cell>
          <cell r="C97" t="str">
            <v>Полноцветный, 1RGB</v>
          </cell>
          <cell r="D97" t="str">
            <v>SMD</v>
          </cell>
          <cell r="E97">
            <v>5500</v>
          </cell>
          <cell r="F97">
            <v>256</v>
          </cell>
          <cell r="G97">
            <v>128</v>
          </cell>
          <cell r="H97">
            <v>4</v>
          </cell>
          <cell r="I97">
            <v>64</v>
          </cell>
          <cell r="J97">
            <v>32</v>
          </cell>
          <cell r="K97" t="str">
            <v>75B</v>
          </cell>
          <cell r="S97">
            <v>40</v>
          </cell>
          <cell r="AQ97">
            <v>39.1</v>
          </cell>
        </row>
        <row r="98">
          <cell r="A98" t="str">
            <v>ES (out) P4 RGB SMD 320×160 5500nit (1920Hz)</v>
          </cell>
          <cell r="C98" t="str">
            <v>Полноцветный, 1RGB</v>
          </cell>
          <cell r="D98" t="str">
            <v>SMD</v>
          </cell>
          <cell r="E98">
            <v>5500</v>
          </cell>
          <cell r="F98">
            <v>320</v>
          </cell>
          <cell r="G98">
            <v>160</v>
          </cell>
          <cell r="H98">
            <v>4</v>
          </cell>
          <cell r="I98">
            <v>80</v>
          </cell>
          <cell r="J98">
            <v>40</v>
          </cell>
          <cell r="K98" t="str">
            <v>75B</v>
          </cell>
          <cell r="S98">
            <v>40</v>
          </cell>
          <cell r="AQ98">
            <v>43.3</v>
          </cell>
        </row>
        <row r="99">
          <cell r="A99" t="str">
            <v>ES (out) P4 RGB SMD 320×160 5500nit (3840Hz)</v>
          </cell>
          <cell r="C99" t="str">
            <v>Полноцветный, 1RGB</v>
          </cell>
          <cell r="D99" t="str">
            <v>SMD</v>
          </cell>
          <cell r="E99">
            <v>5500</v>
          </cell>
          <cell r="F99">
            <v>320</v>
          </cell>
          <cell r="G99">
            <v>160</v>
          </cell>
          <cell r="H99">
            <v>4</v>
          </cell>
          <cell r="I99">
            <v>80</v>
          </cell>
          <cell r="J99">
            <v>40</v>
          </cell>
          <cell r="K99" t="str">
            <v>75B</v>
          </cell>
          <cell r="S99">
            <v>40</v>
          </cell>
          <cell r="AQ99">
            <v>49.8</v>
          </cell>
        </row>
        <row r="100">
          <cell r="A100" t="str">
            <v>ES (out) P4,81 RGB SMD 250×250 6000nit</v>
          </cell>
          <cell r="C100" t="str">
            <v>Полноцветный, 1RGB</v>
          </cell>
          <cell r="D100" t="str">
            <v>SMD</v>
          </cell>
          <cell r="E100">
            <v>6000</v>
          </cell>
          <cell r="F100">
            <v>250</v>
          </cell>
          <cell r="G100">
            <v>250</v>
          </cell>
          <cell r="H100">
            <v>4.81</v>
          </cell>
          <cell r="I100">
            <v>52</v>
          </cell>
          <cell r="J100">
            <v>52</v>
          </cell>
          <cell r="K100" t="str">
            <v>75E</v>
          </cell>
          <cell r="S100">
            <v>40</v>
          </cell>
          <cell r="AQ100">
            <v>56</v>
          </cell>
        </row>
        <row r="101">
          <cell r="A101" t="str">
            <v>ES (out) P5 RGB SMD 160×160 5500nit</v>
          </cell>
          <cell r="C101" t="str">
            <v>Полноцветный, 1RGB</v>
          </cell>
          <cell r="D101" t="str">
            <v>SMD</v>
          </cell>
          <cell r="E101">
            <v>5500</v>
          </cell>
          <cell r="F101">
            <v>160</v>
          </cell>
          <cell r="G101">
            <v>160</v>
          </cell>
          <cell r="H101">
            <v>5</v>
          </cell>
          <cell r="I101">
            <v>32</v>
          </cell>
          <cell r="J101">
            <v>32</v>
          </cell>
          <cell r="K101" t="str">
            <v>75B</v>
          </cell>
          <cell r="S101">
            <v>80</v>
          </cell>
          <cell r="AQ101">
            <v>25.2</v>
          </cell>
        </row>
        <row r="102">
          <cell r="A102" t="str">
            <v>ES (out) P5 RGB SMD 320×160 6500nit</v>
          </cell>
          <cell r="C102" t="str">
            <v>Полноцветный, 1RGB</v>
          </cell>
          <cell r="D102" t="str">
            <v>SMD</v>
          </cell>
          <cell r="E102">
            <v>6500</v>
          </cell>
          <cell r="F102">
            <v>320</v>
          </cell>
          <cell r="G102">
            <v>160</v>
          </cell>
          <cell r="H102">
            <v>5</v>
          </cell>
          <cell r="I102">
            <v>64</v>
          </cell>
          <cell r="J102">
            <v>32</v>
          </cell>
          <cell r="K102" t="str">
            <v>75B</v>
          </cell>
          <cell r="S102">
            <v>40</v>
          </cell>
          <cell r="AQ102">
            <v>35</v>
          </cell>
        </row>
        <row r="103">
          <cell r="A103" t="str">
            <v>ES (out) P6 RGB SMD 192×192 5500nit</v>
          </cell>
          <cell r="C103" t="str">
            <v>Полноцветный, 1RGB</v>
          </cell>
          <cell r="D103" t="str">
            <v>SMD</v>
          </cell>
          <cell r="E103">
            <v>5500</v>
          </cell>
          <cell r="F103">
            <v>192</v>
          </cell>
          <cell r="G103">
            <v>192</v>
          </cell>
          <cell r="H103">
            <v>6</v>
          </cell>
          <cell r="I103">
            <v>32</v>
          </cell>
          <cell r="J103">
            <v>32</v>
          </cell>
          <cell r="K103" t="str">
            <v>75B</v>
          </cell>
          <cell r="S103">
            <v>40</v>
          </cell>
          <cell r="AQ103">
            <v>23.8</v>
          </cell>
        </row>
        <row r="104">
          <cell r="A104" t="str">
            <v>ES (out) P6,67 RGB SMD 320×160 6000nit</v>
          </cell>
          <cell r="C104" t="str">
            <v>Полноцветный, 1RGB</v>
          </cell>
          <cell r="D104" t="str">
            <v>SMD</v>
          </cell>
          <cell r="E104">
            <v>6000</v>
          </cell>
          <cell r="F104">
            <v>320</v>
          </cell>
          <cell r="G104">
            <v>160</v>
          </cell>
          <cell r="H104">
            <v>6.67</v>
          </cell>
          <cell r="I104">
            <v>48</v>
          </cell>
          <cell r="J104">
            <v>24</v>
          </cell>
          <cell r="K104" t="str">
            <v>75B</v>
          </cell>
          <cell r="S104">
            <v>40</v>
          </cell>
          <cell r="AQ104">
            <v>30.8</v>
          </cell>
        </row>
        <row r="105">
          <cell r="A105" t="str">
            <v>ES (out) P8 RGB SMD 256×128 6000nit</v>
          </cell>
          <cell r="C105" t="str">
            <v>Полноцветный, 1RGB</v>
          </cell>
          <cell r="D105" t="str">
            <v>SMD</v>
          </cell>
          <cell r="E105">
            <v>6000</v>
          </cell>
          <cell r="F105">
            <v>256</v>
          </cell>
          <cell r="G105">
            <v>128</v>
          </cell>
          <cell r="H105">
            <v>8</v>
          </cell>
          <cell r="I105">
            <v>32</v>
          </cell>
          <cell r="J105">
            <v>16</v>
          </cell>
          <cell r="K105">
            <v>75</v>
          </cell>
          <cell r="S105">
            <v>40</v>
          </cell>
          <cell r="AQ105">
            <v>20.2</v>
          </cell>
        </row>
        <row r="106">
          <cell r="A106" t="str">
            <v>ES (out) P8 RGB SMD 320×160 6000nit</v>
          </cell>
          <cell r="C106" t="str">
            <v>Полноцветный, 1RGB</v>
          </cell>
          <cell r="D106" t="str">
            <v>SMD</v>
          </cell>
          <cell r="E106">
            <v>6000</v>
          </cell>
          <cell r="F106">
            <v>320</v>
          </cell>
          <cell r="G106">
            <v>160</v>
          </cell>
          <cell r="H106">
            <v>8</v>
          </cell>
          <cell r="I106">
            <v>40</v>
          </cell>
          <cell r="J106">
            <v>20</v>
          </cell>
          <cell r="K106">
            <v>75</v>
          </cell>
          <cell r="S106">
            <v>40</v>
          </cell>
          <cell r="AQ106">
            <v>29.4</v>
          </cell>
        </row>
        <row r="107">
          <cell r="A107" t="str">
            <v>ES (out) P10 RGB SMD 320×160 5000nit</v>
          </cell>
          <cell r="C107" t="str">
            <v>Полноцветный, 1RGB</v>
          </cell>
          <cell r="D107" t="str">
            <v>SMD</v>
          </cell>
          <cell r="E107">
            <v>5000</v>
          </cell>
          <cell r="F107">
            <v>320</v>
          </cell>
          <cell r="G107">
            <v>160</v>
          </cell>
          <cell r="H107">
            <v>10</v>
          </cell>
          <cell r="I107">
            <v>32</v>
          </cell>
          <cell r="J107">
            <v>16</v>
          </cell>
          <cell r="K107" t="str">
            <v>75B</v>
          </cell>
          <cell r="S107">
            <v>40</v>
          </cell>
          <cell r="AQ107">
            <v>22.3</v>
          </cell>
        </row>
        <row r="108">
          <cell r="A108" t="str">
            <v>ES (out) P10 RGB SMD 320×160 6500nit</v>
          </cell>
          <cell r="C108" t="str">
            <v>Полноцветный, 1RGB</v>
          </cell>
          <cell r="D108" t="str">
            <v>SMD</v>
          </cell>
          <cell r="E108">
            <v>6500</v>
          </cell>
          <cell r="F108">
            <v>320</v>
          </cell>
          <cell r="G108">
            <v>160</v>
          </cell>
          <cell r="H108">
            <v>10</v>
          </cell>
          <cell r="I108">
            <v>32</v>
          </cell>
          <cell r="J108">
            <v>16</v>
          </cell>
          <cell r="K108" t="str">
            <v>75B</v>
          </cell>
          <cell r="S108">
            <v>40</v>
          </cell>
          <cell r="AQ108">
            <v>29.4</v>
          </cell>
        </row>
        <row r="127">
          <cell r="A127" t="str">
            <v>QL (in) Q1 RGB SMD 320×160 600nit (Pro)</v>
          </cell>
          <cell r="C127" t="str">
            <v>Полноцветный, 1RGB</v>
          </cell>
          <cell r="D127" t="str">
            <v>SMD</v>
          </cell>
          <cell r="E127">
            <v>600</v>
          </cell>
          <cell r="F127">
            <v>320</v>
          </cell>
          <cell r="G127">
            <v>160</v>
          </cell>
          <cell r="H127">
            <v>1</v>
          </cell>
          <cell r="I127">
            <v>320</v>
          </cell>
          <cell r="J127">
            <v>160</v>
          </cell>
          <cell r="K127">
            <v>320</v>
          </cell>
          <cell r="M127">
            <v>791</v>
          </cell>
          <cell r="S127">
            <v>40</v>
          </cell>
          <cell r="AQ127">
            <v>684.2</v>
          </cell>
        </row>
        <row r="128">
          <cell r="A128" t="str">
            <v>QL (in) Q1,25 RGB SMD 320×160 600nit (Pro)</v>
          </cell>
          <cell r="C128" t="str">
            <v>Полноцветный, 1RGB</v>
          </cell>
          <cell r="D128" t="str">
            <v>SMD</v>
          </cell>
          <cell r="E128">
            <v>600</v>
          </cell>
          <cell r="F128">
            <v>320</v>
          </cell>
          <cell r="G128">
            <v>160</v>
          </cell>
          <cell r="H128">
            <v>1.25</v>
          </cell>
          <cell r="I128">
            <v>256</v>
          </cell>
          <cell r="J128">
            <v>128</v>
          </cell>
          <cell r="K128">
            <v>320</v>
          </cell>
          <cell r="M128">
            <v>580</v>
          </cell>
          <cell r="S128">
            <v>40</v>
          </cell>
          <cell r="AQ128">
            <v>241.1</v>
          </cell>
        </row>
        <row r="129">
          <cell r="A129" t="str">
            <v>QL (in) Q1,37 RGB SMD 320×160 600nit (Pro)</v>
          </cell>
          <cell r="C129" t="str">
            <v>Полноцветный, 1RGB</v>
          </cell>
          <cell r="D129" t="str">
            <v>SMD</v>
          </cell>
          <cell r="E129">
            <v>600</v>
          </cell>
          <cell r="F129">
            <v>320</v>
          </cell>
          <cell r="G129">
            <v>160</v>
          </cell>
          <cell r="H129">
            <v>1.37</v>
          </cell>
          <cell r="I129">
            <v>232</v>
          </cell>
          <cell r="J129">
            <v>116</v>
          </cell>
          <cell r="K129">
            <v>320</v>
          </cell>
          <cell r="M129">
            <v>580</v>
          </cell>
          <cell r="S129">
            <v>40</v>
          </cell>
          <cell r="AQ129">
            <v>208.5</v>
          </cell>
        </row>
        <row r="130">
          <cell r="A130" t="str">
            <v>QL (in) Q1,53 RGB SMD 320×160 600nit (Pro)</v>
          </cell>
          <cell r="C130" t="str">
            <v>Полноцветный, 1RGB</v>
          </cell>
          <cell r="D130" t="str">
            <v>SMD</v>
          </cell>
          <cell r="E130">
            <v>600</v>
          </cell>
          <cell r="F130">
            <v>320</v>
          </cell>
          <cell r="G130">
            <v>160</v>
          </cell>
          <cell r="H130">
            <v>1.53</v>
          </cell>
          <cell r="I130">
            <v>208</v>
          </cell>
          <cell r="J130">
            <v>104</v>
          </cell>
          <cell r="K130">
            <v>320</v>
          </cell>
          <cell r="M130">
            <v>580</v>
          </cell>
          <cell r="S130">
            <v>40</v>
          </cell>
          <cell r="AQ130">
            <v>162.9</v>
          </cell>
        </row>
        <row r="131">
          <cell r="A131" t="str">
            <v>QL (in) Q1,66 RGB SMD 320×160 600nit (Pro)</v>
          </cell>
          <cell r="C131" t="str">
            <v>Полноцветный, 1RGB</v>
          </cell>
          <cell r="D131" t="str">
            <v>SMD</v>
          </cell>
          <cell r="E131">
            <v>600</v>
          </cell>
          <cell r="F131">
            <v>320</v>
          </cell>
          <cell r="G131">
            <v>160</v>
          </cell>
          <cell r="H131">
            <v>1.66</v>
          </cell>
          <cell r="I131">
            <v>192</v>
          </cell>
          <cell r="J131">
            <v>96</v>
          </cell>
          <cell r="K131">
            <v>320</v>
          </cell>
          <cell r="M131">
            <v>580</v>
          </cell>
          <cell r="S131">
            <v>40</v>
          </cell>
          <cell r="AQ131">
            <v>138.1</v>
          </cell>
        </row>
        <row r="132">
          <cell r="A132" t="str">
            <v>QL (in) Q1,86 RGB SMD 320×160 600nit (Eco)</v>
          </cell>
          <cell r="C132" t="str">
            <v>Полноцветный, 1RGB</v>
          </cell>
          <cell r="D132" t="str">
            <v>SMD</v>
          </cell>
          <cell r="E132">
            <v>600</v>
          </cell>
          <cell r="F132">
            <v>320</v>
          </cell>
          <cell r="G132">
            <v>160</v>
          </cell>
          <cell r="H132">
            <v>1.86</v>
          </cell>
          <cell r="I132">
            <v>172</v>
          </cell>
          <cell r="J132">
            <v>86</v>
          </cell>
          <cell r="K132">
            <v>75</v>
          </cell>
          <cell r="M132">
            <v>580</v>
          </cell>
          <cell r="S132">
            <v>40</v>
          </cell>
          <cell r="AQ132">
            <v>95.8</v>
          </cell>
        </row>
        <row r="133">
          <cell r="A133" t="str">
            <v>QL (in) Q1,86 RGB SMD 320×160 600nit (Pro)</v>
          </cell>
          <cell r="C133" t="str">
            <v>Полноцветный, 1RGB</v>
          </cell>
          <cell r="D133" t="str">
            <v>SMD</v>
          </cell>
          <cell r="E133">
            <v>600</v>
          </cell>
          <cell r="F133">
            <v>320</v>
          </cell>
          <cell r="G133">
            <v>160</v>
          </cell>
          <cell r="H133">
            <v>1.86</v>
          </cell>
          <cell r="I133">
            <v>172</v>
          </cell>
          <cell r="J133">
            <v>86</v>
          </cell>
          <cell r="K133">
            <v>75</v>
          </cell>
          <cell r="M133">
            <v>580</v>
          </cell>
          <cell r="S133">
            <v>40</v>
          </cell>
          <cell r="AQ133">
            <v>100.3</v>
          </cell>
        </row>
        <row r="134">
          <cell r="A134" t="str">
            <v>QL (in) Q2 RGB SMD 320×160 600nit (Eco)</v>
          </cell>
          <cell r="C134" t="str">
            <v>Полноцветный, 1RGB</v>
          </cell>
          <cell r="D134" t="str">
            <v>SMD</v>
          </cell>
          <cell r="E134">
            <v>600</v>
          </cell>
          <cell r="F134">
            <v>320</v>
          </cell>
          <cell r="G134">
            <v>160</v>
          </cell>
          <cell r="H134">
            <v>2</v>
          </cell>
          <cell r="I134">
            <v>160</v>
          </cell>
          <cell r="J134">
            <v>80</v>
          </cell>
          <cell r="K134">
            <v>75</v>
          </cell>
          <cell r="M134">
            <v>439</v>
          </cell>
          <cell r="S134">
            <v>40</v>
          </cell>
          <cell r="AQ134">
            <v>67.7</v>
          </cell>
        </row>
        <row r="135">
          <cell r="A135" t="str">
            <v>QL (in) Q2 RGB SMD 320×160 600nit (Pro)</v>
          </cell>
          <cell r="C135" t="str">
            <v>Полноцветный, 1RGB</v>
          </cell>
          <cell r="D135" t="str">
            <v>SMD</v>
          </cell>
          <cell r="E135">
            <v>600</v>
          </cell>
          <cell r="F135">
            <v>320</v>
          </cell>
          <cell r="G135">
            <v>160</v>
          </cell>
          <cell r="H135">
            <v>2</v>
          </cell>
          <cell r="I135">
            <v>160</v>
          </cell>
          <cell r="J135">
            <v>80</v>
          </cell>
          <cell r="K135">
            <v>75</v>
          </cell>
          <cell r="M135">
            <v>439</v>
          </cell>
          <cell r="S135">
            <v>40</v>
          </cell>
          <cell r="AQ135">
            <v>75.6</v>
          </cell>
        </row>
        <row r="136">
          <cell r="A136" t="str">
            <v>QL (in) Q2,5 RGB SMD 320×160 800nit (Eco)</v>
          </cell>
          <cell r="C136" t="str">
            <v>Полноцветный, 1RGB</v>
          </cell>
          <cell r="D136" t="str">
            <v>SMD</v>
          </cell>
          <cell r="E136">
            <v>800</v>
          </cell>
          <cell r="F136">
            <v>320</v>
          </cell>
          <cell r="G136">
            <v>160</v>
          </cell>
          <cell r="H136">
            <v>2.5</v>
          </cell>
          <cell r="I136">
            <v>128</v>
          </cell>
          <cell r="J136">
            <v>64</v>
          </cell>
          <cell r="K136">
            <v>75</v>
          </cell>
          <cell r="M136">
            <v>457</v>
          </cell>
          <cell r="S136">
            <v>40</v>
          </cell>
          <cell r="AQ136">
            <v>45.6</v>
          </cell>
        </row>
        <row r="137">
          <cell r="A137" t="str">
            <v>QL (in) Q2,5 RGB SMD 320×160 800nit (Pro)</v>
          </cell>
          <cell r="C137" t="str">
            <v>Полноцветный, 1RGB</v>
          </cell>
          <cell r="D137" t="str">
            <v>SMD</v>
          </cell>
          <cell r="E137">
            <v>800</v>
          </cell>
          <cell r="F137">
            <v>320</v>
          </cell>
          <cell r="G137">
            <v>160</v>
          </cell>
          <cell r="H137">
            <v>2.5</v>
          </cell>
          <cell r="I137">
            <v>128</v>
          </cell>
          <cell r="J137">
            <v>64</v>
          </cell>
          <cell r="K137">
            <v>75</v>
          </cell>
          <cell r="M137">
            <v>457</v>
          </cell>
          <cell r="S137">
            <v>40</v>
          </cell>
          <cell r="AQ137">
            <v>49.5</v>
          </cell>
        </row>
        <row r="138">
          <cell r="A138" t="str">
            <v>QL (in) Q3 RGB SMD 192×192 800nit (Eco)</v>
          </cell>
          <cell r="C138" t="str">
            <v>Полноцветный, 1RGB</v>
          </cell>
          <cell r="D138" t="str">
            <v>SMD</v>
          </cell>
          <cell r="E138">
            <v>800</v>
          </cell>
          <cell r="F138">
            <v>192</v>
          </cell>
          <cell r="G138">
            <v>192</v>
          </cell>
          <cell r="H138">
            <v>3</v>
          </cell>
          <cell r="K138">
            <v>75</v>
          </cell>
          <cell r="M138">
            <v>525</v>
          </cell>
          <cell r="S138">
            <v>40</v>
          </cell>
          <cell r="AQ138">
            <v>26.2</v>
          </cell>
        </row>
        <row r="139">
          <cell r="A139" t="str">
            <v>QL (in) Q3 RGB SMD 192×192 800nit (Pro)</v>
          </cell>
          <cell r="C139" t="str">
            <v>Полноцветный, 1RGB</v>
          </cell>
          <cell r="D139" t="str">
            <v>SMD</v>
          </cell>
          <cell r="E139">
            <v>800</v>
          </cell>
          <cell r="F139">
            <v>192</v>
          </cell>
          <cell r="G139">
            <v>192</v>
          </cell>
          <cell r="H139">
            <v>3</v>
          </cell>
          <cell r="I139">
            <v>64</v>
          </cell>
          <cell r="J139">
            <v>64</v>
          </cell>
          <cell r="K139">
            <v>75</v>
          </cell>
          <cell r="M139">
            <v>525</v>
          </cell>
          <cell r="S139">
            <v>40</v>
          </cell>
          <cell r="AQ139">
            <v>31.3</v>
          </cell>
        </row>
        <row r="140">
          <cell r="A140" t="str">
            <v>QL (in) Q3,07 RGB SMD 320×160 800nit (Eco)</v>
          </cell>
          <cell r="C140" t="str">
            <v>Полноцветный, 1RGB</v>
          </cell>
          <cell r="D140" t="str">
            <v>SMD</v>
          </cell>
          <cell r="E140">
            <v>800</v>
          </cell>
          <cell r="F140">
            <v>320</v>
          </cell>
          <cell r="G140">
            <v>160</v>
          </cell>
          <cell r="H140">
            <v>3.07</v>
          </cell>
          <cell r="I140">
            <v>104</v>
          </cell>
          <cell r="J140">
            <v>52</v>
          </cell>
          <cell r="K140">
            <v>75</v>
          </cell>
          <cell r="M140">
            <v>413</v>
          </cell>
          <cell r="S140">
            <v>40</v>
          </cell>
          <cell r="AQ140">
            <v>36.5</v>
          </cell>
        </row>
        <row r="141">
          <cell r="A141" t="str">
            <v>QL (in) Q3,07 RGB SMD 320×160 800nit (Pro)</v>
          </cell>
          <cell r="C141" t="str">
            <v>Полноцветный, 1RGB</v>
          </cell>
          <cell r="D141" t="str">
            <v>SMD</v>
          </cell>
          <cell r="E141">
            <v>800</v>
          </cell>
          <cell r="F141">
            <v>320</v>
          </cell>
          <cell r="G141">
            <v>160</v>
          </cell>
          <cell r="H141">
            <v>3.07</v>
          </cell>
          <cell r="I141">
            <v>104</v>
          </cell>
          <cell r="J141">
            <v>52</v>
          </cell>
          <cell r="K141">
            <v>75</v>
          </cell>
          <cell r="M141">
            <v>413</v>
          </cell>
          <cell r="S141">
            <v>40</v>
          </cell>
          <cell r="AQ141">
            <v>43</v>
          </cell>
        </row>
        <row r="142">
          <cell r="A142" t="str">
            <v>QL (in) Q4 RGB SMD 256×128 800nit</v>
          </cell>
          <cell r="C142" t="str">
            <v>Полноцветный, 1RGB</v>
          </cell>
          <cell r="D142" t="str">
            <v>SMD</v>
          </cell>
          <cell r="E142">
            <v>800</v>
          </cell>
          <cell r="F142">
            <v>256</v>
          </cell>
          <cell r="G142">
            <v>128</v>
          </cell>
          <cell r="H142">
            <v>4</v>
          </cell>
          <cell r="I142">
            <v>64</v>
          </cell>
          <cell r="J142">
            <v>32</v>
          </cell>
          <cell r="K142">
            <v>75</v>
          </cell>
          <cell r="M142">
            <v>488</v>
          </cell>
          <cell r="S142">
            <v>40</v>
          </cell>
          <cell r="AQ142">
            <v>11.7</v>
          </cell>
        </row>
        <row r="143">
          <cell r="A143" t="str">
            <v>QL (in) Q4 RGB SMD 320×160 800nit (Eco)</v>
          </cell>
          <cell r="C143" t="str">
            <v>Полноцветный, 1RGB</v>
          </cell>
          <cell r="D143" t="str">
            <v>SMD</v>
          </cell>
          <cell r="E143">
            <v>800</v>
          </cell>
          <cell r="F143">
            <v>320</v>
          </cell>
          <cell r="G143">
            <v>160</v>
          </cell>
          <cell r="H143">
            <v>4</v>
          </cell>
          <cell r="I143">
            <v>80</v>
          </cell>
          <cell r="J143">
            <v>40</v>
          </cell>
          <cell r="K143">
            <v>75</v>
          </cell>
          <cell r="M143">
            <v>465</v>
          </cell>
          <cell r="S143">
            <v>40</v>
          </cell>
          <cell r="AQ143">
            <v>29.7</v>
          </cell>
          <cell r="AT143">
            <v>31.3</v>
          </cell>
        </row>
        <row r="144">
          <cell r="A144" t="str">
            <v>QL (in) Q4 RGB SMD 320×160 600nit (Pro)</v>
          </cell>
          <cell r="C144" t="str">
            <v>Полноцветный, 1RGB</v>
          </cell>
          <cell r="D144" t="str">
            <v>SMD</v>
          </cell>
          <cell r="E144">
            <v>600</v>
          </cell>
          <cell r="F144">
            <v>320</v>
          </cell>
          <cell r="G144">
            <v>160</v>
          </cell>
          <cell r="H144">
            <v>4</v>
          </cell>
          <cell r="I144">
            <v>80</v>
          </cell>
          <cell r="J144">
            <v>40</v>
          </cell>
          <cell r="K144">
            <v>75</v>
          </cell>
          <cell r="M144">
            <v>465</v>
          </cell>
          <cell r="S144">
            <v>40</v>
          </cell>
          <cell r="AQ144">
            <v>0</v>
          </cell>
        </row>
        <row r="168">
          <cell r="A168" t="str">
            <v>ES (in) P1,538 RGB SMD 320×160 800nit (3840Hz)</v>
          </cell>
          <cell r="C168" t="str">
            <v>Полноцветный, 1RGB</v>
          </cell>
          <cell r="D168" t="str">
            <v>SMD</v>
          </cell>
          <cell r="E168">
            <v>800</v>
          </cell>
          <cell r="F168">
            <v>320</v>
          </cell>
          <cell r="G168">
            <v>160</v>
          </cell>
          <cell r="H168">
            <v>1.538</v>
          </cell>
          <cell r="I168">
            <v>208</v>
          </cell>
          <cell r="J168">
            <v>104</v>
          </cell>
          <cell r="K168">
            <v>75</v>
          </cell>
          <cell r="S168">
            <v>40</v>
          </cell>
          <cell r="AQ168">
            <v>173.3</v>
          </cell>
        </row>
        <row r="169">
          <cell r="A169" t="str">
            <v>ES (in) P1,667 RGB SMD 320×160 800nit</v>
          </cell>
          <cell r="C169" t="str">
            <v>Полноцветный, 1RGB</v>
          </cell>
          <cell r="D169" t="str">
            <v>SMD</v>
          </cell>
          <cell r="E169">
            <v>800</v>
          </cell>
          <cell r="F169">
            <v>320</v>
          </cell>
          <cell r="G169">
            <v>160</v>
          </cell>
          <cell r="H169">
            <v>1.667</v>
          </cell>
          <cell r="I169">
            <v>192</v>
          </cell>
          <cell r="J169">
            <v>96</v>
          </cell>
          <cell r="K169">
            <v>75</v>
          </cell>
          <cell r="S169">
            <v>40</v>
          </cell>
          <cell r="AQ169">
            <v>0</v>
          </cell>
        </row>
        <row r="170">
          <cell r="A170" t="str">
            <v>ES (in) P1,86 RGB SMD 320×160 800nit (3840Hz)</v>
          </cell>
          <cell r="C170" t="str">
            <v>Полноцветный, 1RGB</v>
          </cell>
          <cell r="D170" t="str">
            <v>SMD</v>
          </cell>
          <cell r="E170">
            <v>800</v>
          </cell>
          <cell r="F170">
            <v>320</v>
          </cell>
          <cell r="G170">
            <v>160</v>
          </cell>
          <cell r="H170">
            <v>1.86</v>
          </cell>
          <cell r="I170">
            <v>172</v>
          </cell>
          <cell r="J170">
            <v>86</v>
          </cell>
          <cell r="K170">
            <v>75</v>
          </cell>
          <cell r="S170">
            <v>40</v>
          </cell>
          <cell r="AQ170">
            <v>106.2</v>
          </cell>
        </row>
        <row r="171">
          <cell r="A171" t="str">
            <v>ES (in) P1,875 RGB SMD 240×240 800nit (3840Hz)</v>
          </cell>
          <cell r="C171" t="str">
            <v>Полноцветный, 1RGB</v>
          </cell>
          <cell r="D171" t="str">
            <v>SMD</v>
          </cell>
          <cell r="E171">
            <v>800</v>
          </cell>
          <cell r="F171">
            <v>240</v>
          </cell>
          <cell r="G171">
            <v>240</v>
          </cell>
          <cell r="H171">
            <v>1.875</v>
          </cell>
          <cell r="I171">
            <v>128</v>
          </cell>
          <cell r="J171">
            <v>128</v>
          </cell>
          <cell r="K171">
            <v>75</v>
          </cell>
          <cell r="S171">
            <v>40</v>
          </cell>
          <cell r="AQ171">
            <v>117.4</v>
          </cell>
        </row>
        <row r="172">
          <cell r="A172" t="str">
            <v>ES (in) P2 RGB SMD 256×128 800nit (1920Hz)</v>
          </cell>
          <cell r="C172" t="str">
            <v>Полноцветный, 1RGB</v>
          </cell>
          <cell r="D172" t="str">
            <v>SMD</v>
          </cell>
          <cell r="E172">
            <v>800</v>
          </cell>
          <cell r="F172">
            <v>256</v>
          </cell>
          <cell r="G172">
            <v>128</v>
          </cell>
          <cell r="H172">
            <v>2</v>
          </cell>
          <cell r="I172">
            <v>128</v>
          </cell>
          <cell r="J172">
            <v>64</v>
          </cell>
          <cell r="K172">
            <v>75</v>
          </cell>
          <cell r="S172">
            <v>40</v>
          </cell>
          <cell r="AQ172">
            <v>0</v>
          </cell>
        </row>
        <row r="173">
          <cell r="A173" t="str">
            <v>ES (in) P2 RGB SMD 256×128 800nit (3840Hz)</v>
          </cell>
          <cell r="C173" t="str">
            <v>Полноцветный, 1RGB</v>
          </cell>
          <cell r="D173" t="str">
            <v>SMD</v>
          </cell>
          <cell r="E173">
            <v>800</v>
          </cell>
          <cell r="F173">
            <v>256</v>
          </cell>
          <cell r="G173">
            <v>128</v>
          </cell>
          <cell r="H173">
            <v>2</v>
          </cell>
          <cell r="I173">
            <v>128</v>
          </cell>
          <cell r="J173">
            <v>64</v>
          </cell>
          <cell r="K173">
            <v>75</v>
          </cell>
          <cell r="S173">
            <v>40</v>
          </cell>
          <cell r="AQ173">
            <v>53.8</v>
          </cell>
        </row>
        <row r="174">
          <cell r="A174" t="str">
            <v>ES (in) P2 RGB SMD 320×160 800nit (1920Hz)</v>
          </cell>
          <cell r="C174" t="str">
            <v>Полноцветный, 1RGB</v>
          </cell>
          <cell r="D174" t="str">
            <v>SMD</v>
          </cell>
          <cell r="E174">
            <v>800</v>
          </cell>
          <cell r="F174">
            <v>320</v>
          </cell>
          <cell r="G174">
            <v>160</v>
          </cell>
          <cell r="H174">
            <v>2</v>
          </cell>
          <cell r="I174">
            <v>160</v>
          </cell>
          <cell r="J174">
            <v>80</v>
          </cell>
          <cell r="K174">
            <v>75</v>
          </cell>
          <cell r="S174">
            <v>40</v>
          </cell>
          <cell r="AQ174">
            <v>0</v>
          </cell>
        </row>
        <row r="175">
          <cell r="A175" t="str">
            <v>ES (in) P2 RGB SMD 320×160 800nit (3840Hz)</v>
          </cell>
          <cell r="C175" t="str">
            <v>Полноцветный, 1RGB</v>
          </cell>
          <cell r="D175" t="str">
            <v>SMD</v>
          </cell>
          <cell r="E175">
            <v>800</v>
          </cell>
          <cell r="F175">
            <v>320</v>
          </cell>
          <cell r="G175">
            <v>160</v>
          </cell>
          <cell r="H175">
            <v>2</v>
          </cell>
          <cell r="I175">
            <v>160</v>
          </cell>
          <cell r="J175">
            <v>80</v>
          </cell>
          <cell r="K175">
            <v>75</v>
          </cell>
          <cell r="S175">
            <v>40</v>
          </cell>
          <cell r="AQ175">
            <v>79.7</v>
          </cell>
        </row>
        <row r="176">
          <cell r="A176" t="str">
            <v>ES (in) P2,5 RGB SMD 160×160 800nit (1920Hz)</v>
          </cell>
          <cell r="C176" t="str">
            <v>Полноцветный, 1RGB</v>
          </cell>
          <cell r="D176" t="str">
            <v>SMD</v>
          </cell>
          <cell r="E176">
            <v>800</v>
          </cell>
          <cell r="F176">
            <v>160</v>
          </cell>
          <cell r="G176">
            <v>160</v>
          </cell>
          <cell r="H176">
            <v>2.5</v>
          </cell>
          <cell r="I176">
            <v>64</v>
          </cell>
          <cell r="J176">
            <v>64</v>
          </cell>
          <cell r="K176">
            <v>75</v>
          </cell>
          <cell r="S176">
            <v>40</v>
          </cell>
          <cell r="AQ176">
            <v>35</v>
          </cell>
        </row>
        <row r="177">
          <cell r="A177" t="str">
            <v>ES (in) P2,5 RGB SMD 160×160 800nit (3840Hz)</v>
          </cell>
          <cell r="C177" t="str">
            <v>Полноцветный, 1RGB</v>
          </cell>
          <cell r="D177" t="str">
            <v>SMD</v>
          </cell>
          <cell r="E177">
            <v>800</v>
          </cell>
          <cell r="F177">
            <v>160</v>
          </cell>
          <cell r="G177">
            <v>160</v>
          </cell>
          <cell r="H177">
            <v>2.5</v>
          </cell>
          <cell r="I177">
            <v>64</v>
          </cell>
          <cell r="J177">
            <v>64</v>
          </cell>
          <cell r="K177">
            <v>75</v>
          </cell>
          <cell r="S177">
            <v>40</v>
          </cell>
          <cell r="AQ177">
            <v>37.7</v>
          </cell>
        </row>
        <row r="178">
          <cell r="A178" t="str">
            <v>ES (in) P2,5 RGB SMD 320×160 800nit (1920Hz)</v>
          </cell>
          <cell r="C178" t="str">
            <v>Полноцветный, 1RGB</v>
          </cell>
          <cell r="D178" t="str">
            <v>SMD</v>
          </cell>
          <cell r="E178">
            <v>800</v>
          </cell>
          <cell r="F178">
            <v>320</v>
          </cell>
          <cell r="G178">
            <v>160</v>
          </cell>
          <cell r="H178">
            <v>2.5</v>
          </cell>
          <cell r="I178">
            <v>128</v>
          </cell>
          <cell r="J178">
            <v>64</v>
          </cell>
          <cell r="K178">
            <v>75</v>
          </cell>
          <cell r="S178">
            <v>40</v>
          </cell>
          <cell r="AQ178">
            <v>47.5</v>
          </cell>
        </row>
        <row r="179">
          <cell r="A179" t="str">
            <v>ES (in) P2,5 RGB SMD 320×160 800nit (3840Hz)</v>
          </cell>
          <cell r="C179" t="str">
            <v>Полноцветный, 1RGB</v>
          </cell>
          <cell r="D179" t="str">
            <v>SMD</v>
          </cell>
          <cell r="E179">
            <v>800</v>
          </cell>
          <cell r="F179">
            <v>320</v>
          </cell>
          <cell r="G179">
            <v>160</v>
          </cell>
          <cell r="H179">
            <v>2.5</v>
          </cell>
          <cell r="I179">
            <v>128</v>
          </cell>
          <cell r="J179">
            <v>64</v>
          </cell>
          <cell r="K179">
            <v>75</v>
          </cell>
          <cell r="S179">
            <v>40</v>
          </cell>
          <cell r="AQ179">
            <v>51.7</v>
          </cell>
        </row>
        <row r="180">
          <cell r="A180" t="str">
            <v>ES (in) P2,976 RGB SMD 250×250 800nit (3840Hz)</v>
          </cell>
          <cell r="C180" t="str">
            <v>Полноцветный, 1RGB</v>
          </cell>
          <cell r="D180" t="str">
            <v>SMD</v>
          </cell>
          <cell r="E180">
            <v>800</v>
          </cell>
          <cell r="F180">
            <v>250</v>
          </cell>
          <cell r="G180">
            <v>250</v>
          </cell>
          <cell r="H180">
            <v>2.976</v>
          </cell>
          <cell r="I180">
            <v>84</v>
          </cell>
          <cell r="J180">
            <v>84</v>
          </cell>
          <cell r="K180" t="str">
            <v>20 pin</v>
          </cell>
          <cell r="S180">
            <v>40</v>
          </cell>
          <cell r="AQ180">
            <v>68.5</v>
          </cell>
        </row>
        <row r="181">
          <cell r="A181" t="str">
            <v>ES (in) P3 RGB SMD 192×192 1000nit (1920Hz)</v>
          </cell>
          <cell r="C181" t="str">
            <v>Полноцветный, 1RGB</v>
          </cell>
          <cell r="D181" t="str">
            <v>SMD</v>
          </cell>
          <cell r="E181">
            <v>1000</v>
          </cell>
          <cell r="F181">
            <v>192</v>
          </cell>
          <cell r="G181">
            <v>192</v>
          </cell>
          <cell r="H181">
            <v>3</v>
          </cell>
          <cell r="I181">
            <v>64</v>
          </cell>
          <cell r="J181">
            <v>64</v>
          </cell>
          <cell r="K181">
            <v>75</v>
          </cell>
          <cell r="S181">
            <v>40</v>
          </cell>
          <cell r="AQ181">
            <v>25.2</v>
          </cell>
        </row>
        <row r="182">
          <cell r="A182" t="str">
            <v>ES (in) P3 RGB SMD 192×192 1200nit (3840Hz)</v>
          </cell>
          <cell r="C182" t="str">
            <v>Полноцветный, 1RGB</v>
          </cell>
          <cell r="D182" t="str">
            <v>SMD</v>
          </cell>
          <cell r="E182">
            <v>1200</v>
          </cell>
          <cell r="F182">
            <v>192</v>
          </cell>
          <cell r="G182">
            <v>192</v>
          </cell>
          <cell r="H182">
            <v>3</v>
          </cell>
          <cell r="I182">
            <v>64</v>
          </cell>
          <cell r="J182">
            <v>64</v>
          </cell>
          <cell r="K182">
            <v>75</v>
          </cell>
          <cell r="S182">
            <v>40</v>
          </cell>
          <cell r="AQ182">
            <v>30.8</v>
          </cell>
        </row>
        <row r="183">
          <cell r="A183" t="str">
            <v>ES (in) P3,07 RGB SMD 320×160 800nit (1920Hz)</v>
          </cell>
          <cell r="C183" t="str">
            <v>Полноцветный, 1RGB</v>
          </cell>
          <cell r="D183" t="str">
            <v>SMD</v>
          </cell>
          <cell r="E183">
            <v>800</v>
          </cell>
          <cell r="F183">
            <v>320</v>
          </cell>
          <cell r="G183">
            <v>160</v>
          </cell>
          <cell r="H183">
            <v>3.07</v>
          </cell>
          <cell r="I183">
            <v>104</v>
          </cell>
          <cell r="J183">
            <v>52</v>
          </cell>
          <cell r="K183">
            <v>75</v>
          </cell>
          <cell r="S183">
            <v>40</v>
          </cell>
          <cell r="AQ183">
            <v>37.7</v>
          </cell>
        </row>
        <row r="184">
          <cell r="A184" t="str">
            <v>ES (in) P3,07 RGB SMD 320×160 800nit (3840Hz)</v>
          </cell>
          <cell r="C184" t="str">
            <v>Полноцветный, 1RGB</v>
          </cell>
          <cell r="D184" t="str">
            <v>SMD</v>
          </cell>
          <cell r="E184">
            <v>800</v>
          </cell>
          <cell r="F184">
            <v>320</v>
          </cell>
          <cell r="G184">
            <v>160</v>
          </cell>
          <cell r="H184">
            <v>3.07</v>
          </cell>
          <cell r="I184">
            <v>104</v>
          </cell>
          <cell r="J184">
            <v>52</v>
          </cell>
          <cell r="K184">
            <v>75</v>
          </cell>
          <cell r="S184">
            <v>40</v>
          </cell>
          <cell r="AQ184">
            <v>44.7</v>
          </cell>
        </row>
        <row r="185">
          <cell r="A185" t="str">
            <v>ES (in) P3,91 RGB SMD 250×250 1200nit (1920Hz)</v>
          </cell>
          <cell r="C185" t="str">
            <v>Полноцветный, 1RGB</v>
          </cell>
          <cell r="D185" t="str">
            <v>SMD</v>
          </cell>
          <cell r="E185">
            <v>1200</v>
          </cell>
          <cell r="F185">
            <v>250</v>
          </cell>
          <cell r="G185">
            <v>250</v>
          </cell>
          <cell r="H185">
            <v>3.91</v>
          </cell>
          <cell r="I185">
            <v>64</v>
          </cell>
          <cell r="J185">
            <v>64</v>
          </cell>
          <cell r="K185">
            <v>75</v>
          </cell>
          <cell r="S185">
            <v>40</v>
          </cell>
          <cell r="AQ185">
            <v>46.2</v>
          </cell>
        </row>
        <row r="186">
          <cell r="A186" t="str">
            <v>ES (in) P3,91 RGB SMD 250×250 1200nit (3840Hz)</v>
          </cell>
          <cell r="C186" t="str">
            <v>Полноцветный, 1RGB</v>
          </cell>
          <cell r="D186" t="str">
            <v>SMD</v>
          </cell>
          <cell r="E186">
            <v>1200</v>
          </cell>
          <cell r="F186">
            <v>250</v>
          </cell>
          <cell r="G186">
            <v>250</v>
          </cell>
          <cell r="H186">
            <v>3.91</v>
          </cell>
          <cell r="I186">
            <v>64</v>
          </cell>
          <cell r="J186">
            <v>64</v>
          </cell>
          <cell r="K186">
            <v>75</v>
          </cell>
          <cell r="S186">
            <v>40</v>
          </cell>
          <cell r="AQ186">
            <v>51.7</v>
          </cell>
        </row>
        <row r="187">
          <cell r="A187" t="str">
            <v>ES (in) P4 RGB SMD 256×128 800nit</v>
          </cell>
          <cell r="C187" t="str">
            <v>Полноцветный, 1RGB</v>
          </cell>
          <cell r="D187" t="str">
            <v>SMD</v>
          </cell>
          <cell r="E187">
            <v>800</v>
          </cell>
          <cell r="F187">
            <v>256</v>
          </cell>
          <cell r="G187">
            <v>128</v>
          </cell>
          <cell r="H187">
            <v>4</v>
          </cell>
          <cell r="I187">
            <v>64</v>
          </cell>
          <cell r="J187">
            <v>32</v>
          </cell>
          <cell r="K187">
            <v>75</v>
          </cell>
          <cell r="S187">
            <v>40</v>
          </cell>
          <cell r="AQ187">
            <v>21</v>
          </cell>
        </row>
        <row r="188">
          <cell r="A188" t="str">
            <v>ES (in) P4 RGB SMD 320×160 800nit (1920Hz)</v>
          </cell>
          <cell r="C188" t="str">
            <v>Полноцветный, 1RGB</v>
          </cell>
          <cell r="D188" t="str">
            <v>SMD</v>
          </cell>
          <cell r="E188">
            <v>800</v>
          </cell>
          <cell r="F188">
            <v>320</v>
          </cell>
          <cell r="G188">
            <v>160</v>
          </cell>
          <cell r="H188">
            <v>4</v>
          </cell>
          <cell r="I188">
            <v>80</v>
          </cell>
          <cell r="J188">
            <v>40</v>
          </cell>
          <cell r="K188">
            <v>75</v>
          </cell>
          <cell r="S188">
            <v>40</v>
          </cell>
          <cell r="AQ188">
            <v>30</v>
          </cell>
        </row>
        <row r="189">
          <cell r="A189" t="str">
            <v>ES (in) P4 RGB SMD 320×160 800nit (3840Hz)</v>
          </cell>
          <cell r="C189" t="str">
            <v>Полноцветный, 1RGB</v>
          </cell>
          <cell r="D189" t="str">
            <v>SMD</v>
          </cell>
          <cell r="E189">
            <v>800</v>
          </cell>
          <cell r="F189">
            <v>320</v>
          </cell>
          <cell r="G189">
            <v>160</v>
          </cell>
          <cell r="H189">
            <v>4</v>
          </cell>
          <cell r="I189">
            <v>80</v>
          </cell>
          <cell r="J189">
            <v>40</v>
          </cell>
          <cell r="K189">
            <v>75</v>
          </cell>
          <cell r="S189">
            <v>40</v>
          </cell>
          <cell r="AQ189">
            <v>37.7</v>
          </cell>
        </row>
        <row r="190">
          <cell r="A190" t="str">
            <v>ES (in) P5 RGB SMD 320×160 1800nit</v>
          </cell>
          <cell r="C190" t="str">
            <v>Полноцветный, 1RGB</v>
          </cell>
          <cell r="D190" t="str">
            <v>SMD</v>
          </cell>
          <cell r="E190">
            <v>1800</v>
          </cell>
          <cell r="F190">
            <v>320</v>
          </cell>
          <cell r="G190">
            <v>160</v>
          </cell>
          <cell r="H190">
            <v>5</v>
          </cell>
          <cell r="I190">
            <v>64</v>
          </cell>
          <cell r="J190">
            <v>32</v>
          </cell>
          <cell r="K190">
            <v>75</v>
          </cell>
          <cell r="S190">
            <v>40</v>
          </cell>
          <cell r="AQ190">
            <v>24.4</v>
          </cell>
        </row>
        <row r="191">
          <cell r="A191" t="str">
            <v>ES (in) P6 RGB SMD 192×192 1500nit</v>
          </cell>
          <cell r="C191" t="str">
            <v>Полноцветный, 1RGB</v>
          </cell>
          <cell r="D191" t="str">
            <v>SMD</v>
          </cell>
          <cell r="E191">
            <v>1500</v>
          </cell>
          <cell r="F191">
            <v>192</v>
          </cell>
          <cell r="G191">
            <v>192</v>
          </cell>
          <cell r="H191">
            <v>6</v>
          </cell>
          <cell r="I191">
            <v>32</v>
          </cell>
          <cell r="J191">
            <v>32</v>
          </cell>
          <cell r="K191">
            <v>75</v>
          </cell>
          <cell r="S191">
            <v>40</v>
          </cell>
          <cell r="AQ191">
            <v>15.4</v>
          </cell>
        </row>
        <row r="192">
          <cell r="A192" t="str">
            <v>ES (in) P7,62 RGB SMD 244×244 1500nit</v>
          </cell>
          <cell r="C192" t="str">
            <v>Полноцветный, 1RGB</v>
          </cell>
          <cell r="D192" t="str">
            <v>SMD</v>
          </cell>
          <cell r="E192">
            <v>1500</v>
          </cell>
          <cell r="F192">
            <v>244</v>
          </cell>
          <cell r="G192">
            <v>244</v>
          </cell>
          <cell r="H192">
            <v>7.62</v>
          </cell>
          <cell r="I192">
            <v>32</v>
          </cell>
          <cell r="J192">
            <v>32</v>
          </cell>
          <cell r="K192">
            <v>75</v>
          </cell>
          <cell r="S192">
            <v>40</v>
          </cell>
          <cell r="AQ192">
            <v>19.6</v>
          </cell>
        </row>
        <row r="215">
          <cell r="A215" t="str">
            <v>CZCL 200NM-5D (под заказ)</v>
          </cell>
          <cell r="D215">
            <v>5</v>
          </cell>
          <cell r="E215">
            <v>200</v>
          </cell>
          <cell r="F215">
            <v>40</v>
          </cell>
          <cell r="G215">
            <v>199</v>
          </cell>
          <cell r="H215">
            <v>110</v>
          </cell>
          <cell r="I215">
            <v>50</v>
          </cell>
          <cell r="J215" t="str">
            <v>IP20</v>
          </cell>
          <cell r="S215">
            <v>30</v>
          </cell>
          <cell r="AQ215">
            <v>12.1</v>
          </cell>
        </row>
        <row r="216">
          <cell r="A216" t="str">
            <v>CZCL 200W-4,5 (под заказ)</v>
          </cell>
          <cell r="D216">
            <v>4.5</v>
          </cell>
          <cell r="E216">
            <v>200</v>
          </cell>
          <cell r="F216">
            <v>40</v>
          </cell>
          <cell r="G216">
            <v>199</v>
          </cell>
          <cell r="H216">
            <v>110</v>
          </cell>
          <cell r="I216">
            <v>50</v>
          </cell>
          <cell r="J216" t="str">
            <v>IP20</v>
          </cell>
          <cell r="S216">
            <v>20</v>
          </cell>
          <cell r="AQ216">
            <v>14.4</v>
          </cell>
        </row>
        <row r="217">
          <cell r="A217" t="str">
            <v>CZCL 200AF-4,5 (slim)</v>
          </cell>
          <cell r="D217">
            <v>4.5</v>
          </cell>
          <cell r="E217">
            <v>200</v>
          </cell>
          <cell r="F217">
            <v>40</v>
          </cell>
          <cell r="G217">
            <v>190</v>
          </cell>
          <cell r="H217">
            <v>84</v>
          </cell>
          <cell r="I217">
            <v>30</v>
          </cell>
          <cell r="J217" t="str">
            <v>IP20</v>
          </cell>
          <cell r="S217">
            <v>30</v>
          </cell>
          <cell r="AQ217">
            <v>14.4</v>
          </cell>
          <cell r="AT217">
            <v>15.6</v>
          </cell>
        </row>
        <row r="218">
          <cell r="A218" t="str">
            <v>CZCL 200FAR-4,5PH (slim, под заказ)</v>
          </cell>
          <cell r="D218">
            <v>4.5</v>
          </cell>
          <cell r="E218">
            <v>200</v>
          </cell>
          <cell r="F218">
            <v>40</v>
          </cell>
          <cell r="G218" t="str">
            <v>IP20</v>
          </cell>
          <cell r="S218">
            <v>20</v>
          </cell>
          <cell r="AQ218">
            <v>25.8</v>
          </cell>
        </row>
        <row r="219">
          <cell r="A219" t="str">
            <v>CZCL A300AA-4,5 (slim, под заказ)</v>
          </cell>
          <cell r="D219">
            <v>4.5</v>
          </cell>
          <cell r="E219">
            <v>300</v>
          </cell>
          <cell r="F219">
            <v>60</v>
          </cell>
          <cell r="G219">
            <v>217</v>
          </cell>
          <cell r="H219">
            <v>117</v>
          </cell>
          <cell r="I219">
            <v>30</v>
          </cell>
          <cell r="J219" t="str">
            <v>IP20</v>
          </cell>
          <cell r="K219" t="str">
            <v>cooler</v>
          </cell>
          <cell r="S219">
            <v>20</v>
          </cell>
          <cell r="AQ219">
            <v>23.5</v>
          </cell>
        </row>
        <row r="221">
          <cell r="A221" t="str">
            <v>CZCL A300FAY-4,5 (slim)</v>
          </cell>
          <cell r="D221">
            <v>4.5</v>
          </cell>
          <cell r="E221">
            <v>300</v>
          </cell>
          <cell r="F221">
            <v>60</v>
          </cell>
          <cell r="G221">
            <v>212</v>
          </cell>
          <cell r="H221">
            <v>81.5</v>
          </cell>
          <cell r="I221">
            <v>30</v>
          </cell>
          <cell r="J221" t="str">
            <v>IP20</v>
          </cell>
          <cell r="S221">
            <v>20</v>
          </cell>
          <cell r="AQ221">
            <v>24.2</v>
          </cell>
          <cell r="AT221">
            <v>26.3</v>
          </cell>
        </row>
        <row r="222">
          <cell r="A222" t="str">
            <v>CZCL A300FAR-4,5PH (slim, под заказ)</v>
          </cell>
          <cell r="D222">
            <v>4.5</v>
          </cell>
          <cell r="E222">
            <v>300</v>
          </cell>
          <cell r="F222">
            <v>60</v>
          </cell>
          <cell r="G222" t="str">
            <v>IP20</v>
          </cell>
          <cell r="S222">
            <v>20</v>
          </cell>
          <cell r="AQ222">
            <v>40.8</v>
          </cell>
        </row>
        <row r="223">
          <cell r="A223" t="str">
            <v>CZCL A400AA-4.5 (slim)</v>
          </cell>
          <cell r="D223">
            <v>4.5</v>
          </cell>
          <cell r="E223">
            <v>400</v>
          </cell>
          <cell r="F223">
            <v>80</v>
          </cell>
          <cell r="G223">
            <v>217</v>
          </cell>
          <cell r="H223">
            <v>117</v>
          </cell>
          <cell r="I223">
            <v>30</v>
          </cell>
          <cell r="J223" t="str">
            <v>IP20</v>
          </cell>
          <cell r="K223" t="str">
            <v>cooler</v>
          </cell>
          <cell r="S223">
            <v>20</v>
          </cell>
          <cell r="AQ223">
            <v>28.8</v>
          </cell>
          <cell r="AT223">
            <v>31.3</v>
          </cell>
        </row>
        <row r="225">
          <cell r="A225" t="str">
            <v>12V -&gt; 5V 50W</v>
          </cell>
          <cell r="E225">
            <v>50</v>
          </cell>
          <cell r="F225">
            <v>10</v>
          </cell>
          <cell r="G225" t="str">
            <v>IP20</v>
          </cell>
          <cell r="S225">
            <v>1</v>
          </cell>
          <cell r="AT225">
            <v>17.7</v>
          </cell>
        </row>
        <row r="226">
          <cell r="A226" t="str">
            <v>12V -&gt; 5V 100W</v>
          </cell>
          <cell r="E226">
            <v>100</v>
          </cell>
          <cell r="F226">
            <v>20</v>
          </cell>
          <cell r="G226" t="str">
            <v>IP20</v>
          </cell>
          <cell r="S226">
            <v>1</v>
          </cell>
          <cell r="AT226">
            <v>19.4</v>
          </cell>
        </row>
        <row r="230">
          <cell r="A230" t="str">
            <v>HD-U6A</v>
          </cell>
          <cell r="C230" t="str">
            <v>(1) 320×32</v>
          </cell>
          <cell r="H230" t="str">
            <v>2 Мб</v>
          </cell>
          <cell r="I230" t="str">
            <v>12 (x2)</v>
          </cell>
          <cell r="K230" t="str">
            <v>+</v>
          </cell>
          <cell r="AT230">
            <v>5.3</v>
          </cell>
        </row>
        <row r="231">
          <cell r="A231" t="str">
            <v>HD-U6B</v>
          </cell>
          <cell r="C231" t="str">
            <v>(1) 1024×48
(2) 512×48
(7) 640×24</v>
          </cell>
          <cell r="H231" t="str">
            <v>2 Мб</v>
          </cell>
          <cell r="I231" t="str">
            <v>12 (x3)</v>
          </cell>
          <cell r="K231" t="str">
            <v>+</v>
          </cell>
          <cell r="O231" t="str">
            <v>+</v>
          </cell>
          <cell r="AT231">
            <v>10.6</v>
          </cell>
        </row>
        <row r="233">
          <cell r="A233" t="str">
            <v>HD-U60</v>
          </cell>
          <cell r="C233" t="str">
            <v>(1) 512×32, 1024×16
(2) 256×32
(7) 360×16</v>
          </cell>
          <cell r="H233" t="str">
            <v>2 Мб</v>
          </cell>
          <cell r="I233" t="str">
            <v>12 (x2)
08 (x1)</v>
          </cell>
          <cell r="K233" t="str">
            <v>+</v>
          </cell>
          <cell r="O233" t="str">
            <v>+</v>
          </cell>
          <cell r="AT233">
            <v>12.4</v>
          </cell>
        </row>
        <row r="236">
          <cell r="A236" t="str">
            <v>HD-U62</v>
          </cell>
          <cell r="C236" t="str">
            <v>(1) 768×64, 1536×32
(2) 384×64
(7) 512×32</v>
          </cell>
          <cell r="H236" t="str">
            <v>8 Мб</v>
          </cell>
          <cell r="I236" t="str">
            <v>12 (x4)
08 (x2)</v>
          </cell>
          <cell r="K236" t="str">
            <v>+</v>
          </cell>
          <cell r="O236" t="str">
            <v>+</v>
          </cell>
          <cell r="AT236">
            <v>16.8</v>
          </cell>
        </row>
        <row r="238">
          <cell r="A238" t="str">
            <v>HD-U63</v>
          </cell>
          <cell r="C238" t="str">
            <v>(1) 512×128, 2048×32
(2) 256×128
(7) 320×64</v>
          </cell>
          <cell r="H238" t="str">
            <v>8 Мб</v>
          </cell>
          <cell r="I238" t="str">
            <v>12 (x8)
08 (x4)</v>
          </cell>
          <cell r="K238" t="str">
            <v>+</v>
          </cell>
          <cell r="O238" t="str">
            <v>+</v>
          </cell>
          <cell r="AT238">
            <v>23.3</v>
          </cell>
        </row>
        <row r="239">
          <cell r="A239" t="str">
            <v>HD-U64</v>
          </cell>
          <cell r="C239" t="str">
            <v>(1) 512×256, 2048×64
(2) 256×256
(7) 320×128</v>
          </cell>
          <cell r="H239" t="str">
            <v>8 Мб</v>
          </cell>
          <cell r="I239" t="str">
            <v>50pin (x1)</v>
          </cell>
          <cell r="K239" t="str">
            <v>+</v>
          </cell>
          <cell r="O239" t="str">
            <v>+</v>
          </cell>
          <cell r="AT239">
            <v>35</v>
          </cell>
        </row>
        <row r="244">
          <cell r="A244" t="str">
            <v>HD-E62</v>
          </cell>
          <cell r="C244" t="str">
            <v>(1) 1024×64, 2048×32
(2) 512×64
(7) 640×32</v>
          </cell>
          <cell r="H244" t="str">
            <v>8 Мб</v>
          </cell>
          <cell r="I244" t="str">
            <v>12 (x4)
08 (x2)</v>
          </cell>
          <cell r="K244" t="str">
            <v>+</v>
          </cell>
          <cell r="L244" t="str">
            <v>+</v>
          </cell>
          <cell r="O244" t="str">
            <v>+</v>
          </cell>
          <cell r="AT244">
            <v>26.2</v>
          </cell>
        </row>
        <row r="246">
          <cell r="A246" t="str">
            <v>HD-E63</v>
          </cell>
          <cell r="C246" t="str">
            <v>(1) 1024×128, 3072×32
(2) 512×128, 3072×16
(7) 640*64</v>
          </cell>
          <cell r="H246" t="str">
            <v>8 Мб</v>
          </cell>
          <cell r="I246" t="str">
            <v>12 (x8)
08 (x4)</v>
          </cell>
          <cell r="K246" t="str">
            <v>+</v>
          </cell>
          <cell r="L246" t="str">
            <v>+</v>
          </cell>
          <cell r="O246" t="str">
            <v>+</v>
          </cell>
          <cell r="AT246">
            <v>33</v>
          </cell>
        </row>
        <row r="247">
          <cell r="A247" t="str">
            <v>HD-E64</v>
          </cell>
          <cell r="C247" t="str">
            <v>(1) 1024×256, 2048×64
(2) 512×256
(7) 640×128</v>
          </cell>
          <cell r="H247" t="str">
            <v>8 Мб</v>
          </cell>
          <cell r="I247" t="str">
            <v>50pin (x1)</v>
          </cell>
          <cell r="K247" t="str">
            <v>+</v>
          </cell>
          <cell r="L247" t="str">
            <v>+</v>
          </cell>
          <cell r="O247" t="str">
            <v>+</v>
          </cell>
          <cell r="AT247">
            <v>48.6</v>
          </cell>
        </row>
        <row r="249">
          <cell r="A249" t="str">
            <v>HD-E66</v>
          </cell>
          <cell r="H249" t="str">
            <v>8 Мб</v>
          </cell>
          <cell r="K249" t="str">
            <v>+</v>
          </cell>
          <cell r="L249" t="str">
            <v>+</v>
          </cell>
          <cell r="AT249">
            <v>58.3</v>
          </cell>
        </row>
        <row r="256">
          <cell r="A256" t="str">
            <v>HD-W61</v>
          </cell>
          <cell r="B256" t="str">
            <v>12 (x2)
08 (x1)</v>
          </cell>
          <cell r="K256" t="str">
            <v>+</v>
          </cell>
          <cell r="M256" t="str">
            <v>+</v>
          </cell>
          <cell r="O256" t="str">
            <v>+</v>
          </cell>
          <cell r="AT256">
            <v>26.3</v>
          </cell>
        </row>
        <row r="257">
          <cell r="A257" t="str">
            <v>HD-W62</v>
          </cell>
          <cell r="C257" t="str">
            <v>(1) 1024×64, 2048×32
(2) 512×64
(7) 640×32</v>
          </cell>
          <cell r="H257" t="str">
            <v>8 Мб</v>
          </cell>
          <cell r="I257" t="str">
            <v>12 (x4)
08 (x2)</v>
          </cell>
          <cell r="K257" t="str">
            <v>+</v>
          </cell>
          <cell r="M257" t="str">
            <v>+</v>
          </cell>
          <cell r="O257" t="str">
            <v>+</v>
          </cell>
          <cell r="AT257">
            <v>26.3</v>
          </cell>
        </row>
        <row r="258">
          <cell r="A258" t="str">
            <v>HD-W63</v>
          </cell>
          <cell r="C258" t="str">
            <v>(1) 1024×128, 2048×64
(2) 512×128
(7) 640×64</v>
          </cell>
          <cell r="H258" t="str">
            <v>8 Мб</v>
          </cell>
          <cell r="I258" t="str">
            <v>12 (x8)
08 (x4)</v>
          </cell>
          <cell r="K258" t="str">
            <v>+</v>
          </cell>
          <cell r="M258" t="str">
            <v>+</v>
          </cell>
          <cell r="O258" t="str">
            <v>+</v>
          </cell>
          <cell r="AT258">
            <v>38.8</v>
          </cell>
        </row>
        <row r="259">
          <cell r="A259" t="str">
            <v>HD-W64</v>
          </cell>
          <cell r="C259" t="str">
            <v>(1) 1024×256, 3072×64
(2) 512×256
(7) 640×128</v>
          </cell>
          <cell r="H259" t="str">
            <v>8 Мб</v>
          </cell>
          <cell r="I259" t="str">
            <v>50pin (x1)</v>
          </cell>
          <cell r="K259" t="str">
            <v>+</v>
          </cell>
          <cell r="M259" t="str">
            <v>+</v>
          </cell>
          <cell r="O259" t="str">
            <v>+</v>
          </cell>
          <cell r="AT259">
            <v>42.7</v>
          </cell>
        </row>
        <row r="260">
          <cell r="A260" t="str">
            <v>HD-W66</v>
          </cell>
          <cell r="C260" t="str">
            <v>(1) 2048×512
(2) 1024×512
(7) 1344×256</v>
          </cell>
          <cell r="H260" t="str">
            <v>8 Мб</v>
          </cell>
          <cell r="I260" t="str">
            <v>50pin (x2)</v>
          </cell>
          <cell r="K260" t="str">
            <v>+</v>
          </cell>
          <cell r="L260" t="str">
            <v>+</v>
          </cell>
          <cell r="M260" t="str">
            <v>+</v>
          </cell>
          <cell r="O260" t="str">
            <v>+</v>
          </cell>
          <cell r="AT260">
            <v>68</v>
          </cell>
        </row>
        <row r="264">
          <cell r="A264" t="str">
            <v>HD-D15</v>
          </cell>
          <cell r="C264" t="str">
            <v>640×64</v>
          </cell>
          <cell r="D264">
            <v>40960</v>
          </cell>
          <cell r="E264">
            <v>640</v>
          </cell>
          <cell r="H264" t="str">
            <v>4 Гб</v>
          </cell>
          <cell r="I264" t="str">
            <v>75 (x4)</v>
          </cell>
          <cell r="K264" t="str">
            <v>+</v>
          </cell>
          <cell r="L264" t="str">
            <v>+</v>
          </cell>
          <cell r="O264" t="str">
            <v>+</v>
          </cell>
          <cell r="P264" t="str">
            <v>+</v>
          </cell>
          <cell r="AT264">
            <v>60.2</v>
          </cell>
        </row>
        <row r="266">
          <cell r="A266" t="str">
            <v>HD-D30</v>
          </cell>
          <cell r="C266" t="str">
            <v>1024×64</v>
          </cell>
          <cell r="D266">
            <v>65536</v>
          </cell>
          <cell r="E266">
            <v>1024</v>
          </cell>
          <cell r="H266" t="str">
            <v>4 Гб</v>
          </cell>
          <cell r="I266" t="str">
            <v>50pin (x2)</v>
          </cell>
          <cell r="K266" t="str">
            <v>+</v>
          </cell>
          <cell r="L266" t="str">
            <v>+</v>
          </cell>
          <cell r="O266" t="str">
            <v>+</v>
          </cell>
          <cell r="P266" t="str">
            <v>+</v>
          </cell>
          <cell r="AT266">
            <v>75.7</v>
          </cell>
        </row>
        <row r="272">
          <cell r="A272" t="str">
            <v>HD-C15c</v>
          </cell>
          <cell r="C272" t="str">
            <v>384×320</v>
          </cell>
          <cell r="D272">
            <v>122880</v>
          </cell>
          <cell r="E272">
            <v>1024</v>
          </cell>
          <cell r="H272" t="str">
            <v>4 Гб</v>
          </cell>
          <cell r="I272" t="str">
            <v>75 (x10)</v>
          </cell>
          <cell r="K272" t="str">
            <v>+</v>
          </cell>
          <cell r="L272" t="str">
            <v>+</v>
          </cell>
          <cell r="O272" t="str">
            <v>+</v>
          </cell>
          <cell r="P272" t="str">
            <v>+</v>
          </cell>
          <cell r="AT272">
            <v>126.2</v>
          </cell>
        </row>
        <row r="277">
          <cell r="A277" t="str">
            <v>HD-C35c</v>
          </cell>
          <cell r="C277" t="str">
            <v>640×480</v>
          </cell>
          <cell r="D277">
            <v>307200</v>
          </cell>
          <cell r="E277">
            <v>1024</v>
          </cell>
          <cell r="H277" t="str">
            <v>4 Гб</v>
          </cell>
          <cell r="I277" t="str">
            <v>75 (x10)</v>
          </cell>
          <cell r="K277" t="str">
            <v>+</v>
          </cell>
          <cell r="L277" t="str">
            <v>+</v>
          </cell>
          <cell r="O277" t="str">
            <v>+</v>
          </cell>
          <cell r="P277" t="str">
            <v>+</v>
          </cell>
          <cell r="AT277">
            <v>184.5</v>
          </cell>
        </row>
        <row r="279">
          <cell r="A279" t="str">
            <v>HD-A30</v>
          </cell>
          <cell r="C279" t="str">
            <v>1024×512</v>
          </cell>
          <cell r="D279">
            <v>524288</v>
          </cell>
          <cell r="E279">
            <v>1024</v>
          </cell>
          <cell r="H279" t="str">
            <v>4 Гб</v>
          </cell>
          <cell r="I279" t="str">
            <v>50pin (x2)</v>
          </cell>
          <cell r="K279" t="str">
            <v>+</v>
          </cell>
          <cell r="L279" t="str">
            <v>+</v>
          </cell>
          <cell r="O279" t="str">
            <v>+</v>
          </cell>
          <cell r="P279" t="str">
            <v>+</v>
          </cell>
          <cell r="AT279">
            <v>213.6</v>
          </cell>
        </row>
        <row r="280">
          <cell r="A280" t="str">
            <v>HD-A30+ (sending card)</v>
          </cell>
          <cell r="C280" t="str">
            <v>1024×512</v>
          </cell>
          <cell r="D280">
            <v>524288</v>
          </cell>
          <cell r="E280">
            <v>3840</v>
          </cell>
          <cell r="H280" t="str">
            <v>4 Гб</v>
          </cell>
          <cell r="K280" t="str">
            <v>+</v>
          </cell>
          <cell r="L280" t="str">
            <v>+</v>
          </cell>
          <cell r="O280" t="str">
            <v>+</v>
          </cell>
          <cell r="P280" t="str">
            <v>+</v>
          </cell>
          <cell r="AT280">
            <v>213.6</v>
          </cell>
        </row>
        <row r="281">
          <cell r="A281" t="str">
            <v>HD-A3 (player box)</v>
          </cell>
          <cell r="C281" t="str">
            <v>1280×512</v>
          </cell>
          <cell r="D281">
            <v>655360</v>
          </cell>
          <cell r="E281">
            <v>4096</v>
          </cell>
          <cell r="H281" t="str">
            <v>8 Гб</v>
          </cell>
          <cell r="K281" t="str">
            <v>+</v>
          </cell>
          <cell r="L281" t="str">
            <v>+</v>
          </cell>
          <cell r="M281" t="str">
            <v>+</v>
          </cell>
          <cell r="O281" t="str">
            <v>+</v>
          </cell>
          <cell r="P281" t="str">
            <v>+</v>
          </cell>
          <cell r="AT281">
            <v>213.6</v>
          </cell>
        </row>
        <row r="282">
          <cell r="A282" t="str">
            <v>HD-A4 (player box)</v>
          </cell>
          <cell r="C282" t="str">
            <v>1280×512</v>
          </cell>
          <cell r="D282">
            <v>655360</v>
          </cell>
          <cell r="E282">
            <v>3840</v>
          </cell>
          <cell r="H282" t="str">
            <v>8 Гб</v>
          </cell>
          <cell r="K282" t="str">
            <v>+</v>
          </cell>
          <cell r="L282" t="str">
            <v>+</v>
          </cell>
          <cell r="M282" t="str">
            <v>+</v>
          </cell>
          <cell r="O282" t="str">
            <v>+</v>
          </cell>
          <cell r="P282" t="str">
            <v>+</v>
          </cell>
          <cell r="AT282">
            <v>330.1</v>
          </cell>
        </row>
        <row r="283">
          <cell r="A283" t="str">
            <v>HD-A5 (player box)</v>
          </cell>
          <cell r="C283" t="str">
            <v>1280×1024</v>
          </cell>
          <cell r="D283">
            <v>1310720</v>
          </cell>
          <cell r="E283">
            <v>3840</v>
          </cell>
          <cell r="H283" t="str">
            <v>8 Гб</v>
          </cell>
          <cell r="K283" t="str">
            <v>+</v>
          </cell>
          <cell r="L283" t="str">
            <v>+</v>
          </cell>
          <cell r="M283" t="str">
            <v>+</v>
          </cell>
          <cell r="O283" t="str">
            <v>+</v>
          </cell>
          <cell r="P283" t="str">
            <v>+</v>
          </cell>
          <cell r="AT283">
            <v>407.8</v>
          </cell>
        </row>
        <row r="284">
          <cell r="A284" t="str">
            <v>HD-A6 (player box)</v>
          </cell>
          <cell r="C284" t="str">
            <v>2048×1024</v>
          </cell>
          <cell r="D284">
            <v>2097152</v>
          </cell>
          <cell r="E284">
            <v>3840</v>
          </cell>
          <cell r="H284" t="str">
            <v>8 Гб</v>
          </cell>
          <cell r="K284" t="str">
            <v>+</v>
          </cell>
          <cell r="L284" t="str">
            <v>+</v>
          </cell>
          <cell r="M284" t="str">
            <v>+</v>
          </cell>
          <cell r="O284" t="str">
            <v>+</v>
          </cell>
          <cell r="P284" t="str">
            <v>+</v>
          </cell>
          <cell r="AT284">
            <v>621.5</v>
          </cell>
        </row>
        <row r="285">
          <cell r="A285" t="str">
            <v>HD-A601 (player box)</v>
          </cell>
          <cell r="C285" t="str">
            <v>800×600</v>
          </cell>
          <cell r="D285">
            <v>480000</v>
          </cell>
          <cell r="E285">
            <v>3840</v>
          </cell>
          <cell r="H285" t="str">
            <v>4 Гб</v>
          </cell>
          <cell r="K285" t="str">
            <v>+</v>
          </cell>
          <cell r="L285" t="str">
            <v>+</v>
          </cell>
          <cell r="P285" t="str">
            <v>+</v>
          </cell>
          <cell r="AT285">
            <v>291.3</v>
          </cell>
        </row>
        <row r="286">
          <cell r="A286" t="str">
            <v>HD-A602 (player box)</v>
          </cell>
          <cell r="C286" t="str">
            <v>1280×720</v>
          </cell>
          <cell r="D286">
            <v>921600</v>
          </cell>
          <cell r="E286">
            <v>3840</v>
          </cell>
          <cell r="H286" t="str">
            <v>4 Гб</v>
          </cell>
          <cell r="K286" t="str">
            <v>+</v>
          </cell>
          <cell r="L286" t="str">
            <v>+</v>
          </cell>
          <cell r="P286" t="str">
            <v>+</v>
          </cell>
          <cell r="AT286">
            <v>349.6</v>
          </cell>
        </row>
        <row r="287">
          <cell r="A287" t="str">
            <v>HD-A603 (player box)</v>
          </cell>
          <cell r="C287" t="str">
            <v>1920×1080</v>
          </cell>
          <cell r="D287">
            <v>2073600</v>
          </cell>
          <cell r="E287">
            <v>3840</v>
          </cell>
          <cell r="H287" t="str">
            <v>4 Гб</v>
          </cell>
          <cell r="K287" t="str">
            <v>+</v>
          </cell>
          <cell r="L287" t="str">
            <v>+</v>
          </cell>
          <cell r="P287" t="str">
            <v>+</v>
          </cell>
          <cell r="AT287">
            <v>446.7</v>
          </cell>
        </row>
        <row r="288">
          <cell r="A288" t="str">
            <v>HD-R500 (receiving card)</v>
          </cell>
          <cell r="C288" t="str">
            <v>256×256</v>
          </cell>
          <cell r="D288">
            <v>65536</v>
          </cell>
          <cell r="E288">
            <v>256</v>
          </cell>
          <cell r="I288" t="str">
            <v>50pin (x2)</v>
          </cell>
          <cell r="P288" t="str">
            <v>+</v>
          </cell>
          <cell r="AT288">
            <v>38.8</v>
          </cell>
        </row>
        <row r="289">
          <cell r="A289" t="str">
            <v>HD-R501 (receiving card)</v>
          </cell>
          <cell r="C289" t="str">
            <v>256×256</v>
          </cell>
          <cell r="D289">
            <v>65536</v>
          </cell>
          <cell r="E289">
            <v>256</v>
          </cell>
          <cell r="I289" t="str">
            <v>75 (x12)</v>
          </cell>
          <cell r="P289" t="str">
            <v>+</v>
          </cell>
          <cell r="AT289">
            <v>38.8</v>
          </cell>
        </row>
        <row r="290">
          <cell r="A290" t="str">
            <v>HD-R5018 (receiving card)</v>
          </cell>
          <cell r="C290" t="str">
            <v>256×256</v>
          </cell>
          <cell r="D290">
            <v>65536</v>
          </cell>
          <cell r="E290">
            <v>256</v>
          </cell>
          <cell r="I290" t="str">
            <v>75 (x8)</v>
          </cell>
          <cell r="P290" t="str">
            <v>+</v>
          </cell>
          <cell r="AT290">
            <v>31.1</v>
          </cell>
        </row>
        <row r="291">
          <cell r="A291" t="str">
            <v>HD-R512 (receiving card)</v>
          </cell>
          <cell r="C291" t="str">
            <v>256×256</v>
          </cell>
          <cell r="D291">
            <v>65536</v>
          </cell>
          <cell r="E291">
            <v>256</v>
          </cell>
          <cell r="I291" t="str">
            <v>75 (x12)</v>
          </cell>
          <cell r="P291" t="str">
            <v>+</v>
          </cell>
          <cell r="AT291">
            <v>35.3</v>
          </cell>
        </row>
        <row r="292">
          <cell r="A292" t="str">
            <v>HD-R516 (receiving card)</v>
          </cell>
          <cell r="C292" t="str">
            <v>256×512</v>
          </cell>
          <cell r="D292">
            <v>131072</v>
          </cell>
          <cell r="E292">
            <v>256</v>
          </cell>
          <cell r="I292" t="str">
            <v>75 (x16)</v>
          </cell>
          <cell r="P292" t="str">
            <v>+</v>
          </cell>
          <cell r="AT292">
            <v>38.8</v>
          </cell>
        </row>
        <row r="293">
          <cell r="A293" t="str">
            <v>HD Module 4G (модуль для контроллеров HD)</v>
          </cell>
          <cell r="AT293">
            <v>135.9</v>
          </cell>
        </row>
        <row r="294">
          <cell r="A294" t="str">
            <v>HD Module WiFi (модуль для контроллеров HD)</v>
          </cell>
          <cell r="AT294">
            <v>48.6</v>
          </cell>
        </row>
        <row r="295">
          <cell r="A295" t="str">
            <v>HD-Y1 (многофункциональная карта)</v>
          </cell>
          <cell r="AT295">
            <v>141.8</v>
          </cell>
        </row>
        <row r="296">
          <cell r="A296" t="str">
            <v>GPS Receiver (для контроллеров HD)</v>
          </cell>
          <cell r="AT296">
            <v>58.3</v>
          </cell>
        </row>
        <row r="333">
          <cell r="A333" t="str">
            <v>NovaStar MRV300 (receiving card)</v>
          </cell>
          <cell r="C333" t="str">
            <v>256×256</v>
          </cell>
          <cell r="D333">
            <v>65536</v>
          </cell>
          <cell r="E333">
            <v>256</v>
          </cell>
          <cell r="AT333">
            <v>26.1</v>
          </cell>
        </row>
        <row r="334">
          <cell r="A334" t="str">
            <v>NovaStar MRV208 (receiving card)</v>
          </cell>
          <cell r="C334" t="str">
            <v>256×256</v>
          </cell>
          <cell r="D334">
            <v>65536</v>
          </cell>
          <cell r="E334">
            <v>256</v>
          </cell>
          <cell r="I334" t="str">
            <v>HUB75E(×8)</v>
          </cell>
          <cell r="AT334">
            <v>24.6</v>
          </cell>
        </row>
        <row r="336">
          <cell r="A336" t="str">
            <v>NovaStar MRV412 (receiving card)</v>
          </cell>
          <cell r="C336" t="str">
            <v>512×512</v>
          </cell>
          <cell r="D336">
            <v>262144</v>
          </cell>
          <cell r="E336">
            <v>512</v>
          </cell>
          <cell r="I336" t="str">
            <v>HUB75E(×12)</v>
          </cell>
          <cell r="AT336">
            <v>30</v>
          </cell>
        </row>
        <row r="337">
          <cell r="A337" t="str">
            <v>NovaStar MRV416 (receiving card)</v>
          </cell>
          <cell r="C337" t="str">
            <v>512×384</v>
          </cell>
          <cell r="D337">
            <v>196608</v>
          </cell>
          <cell r="E337">
            <v>512</v>
          </cell>
          <cell r="I337" t="str">
            <v>HUB75E(×16)</v>
          </cell>
          <cell r="AT337">
            <v>31.5</v>
          </cell>
        </row>
        <row r="341">
          <cell r="A341" t="str">
            <v>NovaStar A4s (receiving card)</v>
          </cell>
          <cell r="C341" t="str">
            <v>256×256</v>
          </cell>
          <cell r="D341">
            <v>65536</v>
          </cell>
          <cell r="E341">
            <v>256</v>
          </cell>
          <cell r="AT341">
            <v>33.8</v>
          </cell>
        </row>
        <row r="342">
          <cell r="A342" t="str">
            <v>NovaStar A5s (receiving card)</v>
          </cell>
          <cell r="C342" t="str">
            <v>320×256</v>
          </cell>
          <cell r="D342">
            <v>81920</v>
          </cell>
          <cell r="E342">
            <v>320</v>
          </cell>
          <cell r="AT342">
            <v>58.4</v>
          </cell>
        </row>
        <row r="343">
          <cell r="A343" t="str">
            <v>NovaStar A7s (receiving card)</v>
          </cell>
          <cell r="C343" t="str">
            <v>512×256</v>
          </cell>
          <cell r="D343">
            <v>131072</v>
          </cell>
          <cell r="E343">
            <v>512</v>
          </cell>
          <cell r="AT343">
            <v>52.2</v>
          </cell>
        </row>
        <row r="344">
          <cell r="A344" t="str">
            <v>NovaStar A7s Plus (receiving card)</v>
          </cell>
          <cell r="C344" t="str">
            <v>512×512</v>
          </cell>
          <cell r="D344">
            <v>262144</v>
          </cell>
          <cell r="E344">
            <v>512</v>
          </cell>
          <cell r="AT344">
            <v>61.5</v>
          </cell>
        </row>
        <row r="345">
          <cell r="A345" t="str">
            <v>NovaStar A8s (receiving card)</v>
          </cell>
          <cell r="C345" t="str">
            <v>512×384</v>
          </cell>
          <cell r="D345">
            <v>196608</v>
          </cell>
          <cell r="E345">
            <v>512</v>
          </cell>
          <cell r="AT345">
            <v>66.1</v>
          </cell>
        </row>
        <row r="346">
          <cell r="A346" t="str">
            <v>NovaStar A9s (receiving card)</v>
          </cell>
          <cell r="C346" t="str">
            <v>512×512</v>
          </cell>
          <cell r="D346">
            <v>262144</v>
          </cell>
          <cell r="E346">
            <v>512</v>
          </cell>
          <cell r="AT346">
            <v>70.7</v>
          </cell>
        </row>
        <row r="347">
          <cell r="A347" t="str">
            <v>NovaStar A10s (receiving card)</v>
          </cell>
          <cell r="C347" t="str">
            <v>512×256</v>
          </cell>
          <cell r="D347">
            <v>131072</v>
          </cell>
          <cell r="E347">
            <v>512</v>
          </cell>
          <cell r="AT347">
            <v>84.5</v>
          </cell>
        </row>
        <row r="348">
          <cell r="A348" t="str">
            <v>NovaStar A10s Plus (receiving card)</v>
          </cell>
          <cell r="C348" t="str">
            <v>512×512</v>
          </cell>
          <cell r="D348">
            <v>262144</v>
          </cell>
          <cell r="E348">
            <v>512</v>
          </cell>
          <cell r="AT348">
            <v>89.1</v>
          </cell>
        </row>
        <row r="349">
          <cell r="A349" t="str">
            <v>NovaStar HUB 75Е-AXS (Для карт ARMOR)</v>
          </cell>
          <cell r="AT349">
            <v>30.7</v>
          </cell>
        </row>
        <row r="350">
          <cell r="A350" t="str">
            <v>NovaStar HUB 320-AXS (Для карт ARMOR)</v>
          </cell>
          <cell r="AT350">
            <v>30.7</v>
          </cell>
        </row>
        <row r="352">
          <cell r="A352" t="str">
            <v>NovaStar MSD300 (sending card)</v>
          </cell>
          <cell r="B352">
            <v>1300000</v>
          </cell>
          <cell r="C352">
            <v>3840</v>
          </cell>
          <cell r="AT352">
            <v>176.7</v>
          </cell>
        </row>
        <row r="353">
          <cell r="A353" t="str">
            <v>NovaStar MSD600 (sending card)</v>
          </cell>
          <cell r="B353">
            <v>2304000</v>
          </cell>
          <cell r="C353">
            <v>3840</v>
          </cell>
          <cell r="AT353">
            <v>391.8</v>
          </cell>
        </row>
        <row r="355">
          <cell r="A355" t="str">
            <v>NovaStar T3 (асин.)</v>
          </cell>
          <cell r="C355" t="str">
            <v>4096×1920</v>
          </cell>
          <cell r="D355">
            <v>650000</v>
          </cell>
          <cell r="E355">
            <v>4096</v>
          </cell>
          <cell r="H355" t="str">
            <v>4 Гб</v>
          </cell>
          <cell r="AT355">
            <v>368.7</v>
          </cell>
        </row>
        <row r="356">
          <cell r="A356" t="str">
            <v>NovaStar T6 (асин., син.)</v>
          </cell>
          <cell r="C356" t="str">
            <v>4096×1920</v>
          </cell>
          <cell r="D356">
            <v>1300000</v>
          </cell>
          <cell r="E356">
            <v>4096</v>
          </cell>
          <cell r="H356" t="str">
            <v>4 Гб</v>
          </cell>
          <cell r="AT356">
            <v>514.7</v>
          </cell>
        </row>
        <row r="357">
          <cell r="A357" t="str">
            <v>NovaStar TB1 (асин.)</v>
          </cell>
          <cell r="C357" t="str">
            <v>800×600</v>
          </cell>
          <cell r="D357">
            <v>480000</v>
          </cell>
          <cell r="E357">
            <v>800</v>
          </cell>
          <cell r="H357" t="str">
            <v>4 Гб</v>
          </cell>
          <cell r="AT357">
            <v>130.6</v>
          </cell>
        </row>
        <row r="358">
          <cell r="A358" t="str">
            <v>NovaStar TB2 (асин., син., player box)</v>
          </cell>
          <cell r="C358" t="str">
            <v>1920×1080</v>
          </cell>
          <cell r="D358">
            <v>650000</v>
          </cell>
          <cell r="E358">
            <v>1920</v>
          </cell>
          <cell r="H358" t="str">
            <v>4 Гб</v>
          </cell>
          <cell r="AT358">
            <v>184.4</v>
          </cell>
        </row>
        <row r="359">
          <cell r="A359" t="str">
            <v>NovaStar TB3 (син., player box)</v>
          </cell>
          <cell r="C359" t="str">
            <v>4096×1920</v>
          </cell>
          <cell r="D359">
            <v>650000</v>
          </cell>
          <cell r="E359">
            <v>4096</v>
          </cell>
          <cell r="H359" t="str">
            <v>4 Гб</v>
          </cell>
          <cell r="AT359">
            <v>445.6</v>
          </cell>
        </row>
        <row r="360">
          <cell r="A360" t="str">
            <v>NovaStar TB30 (син., player box)</v>
          </cell>
          <cell r="C360" t="str">
            <v>4096×4096</v>
          </cell>
          <cell r="D360">
            <v>650000</v>
          </cell>
          <cell r="E360">
            <v>4096</v>
          </cell>
          <cell r="H360" t="str">
            <v>16 Гб</v>
          </cell>
          <cell r="AT360">
            <v>445.6</v>
          </cell>
        </row>
        <row r="362">
          <cell r="A362" t="str">
            <v>NovaStar TB50 (син., player box)</v>
          </cell>
          <cell r="C362" t="str">
            <v>4096×4096</v>
          </cell>
          <cell r="D362">
            <v>1300000</v>
          </cell>
          <cell r="E362">
            <v>4096</v>
          </cell>
          <cell r="H362" t="str">
            <v>16 Гб</v>
          </cell>
          <cell r="AT362">
            <v>599.2</v>
          </cell>
        </row>
        <row r="365">
          <cell r="A365" t="str">
            <v>NovaStar TB8 (асин., син., player box)</v>
          </cell>
          <cell r="C365" t="str">
            <v>4096×1920</v>
          </cell>
          <cell r="D365">
            <v>2300000</v>
          </cell>
          <cell r="E365">
            <v>4096</v>
          </cell>
          <cell r="H365" t="str">
            <v>4 Гб</v>
          </cell>
          <cell r="AT365">
            <v>702.1</v>
          </cell>
        </row>
        <row r="367">
          <cell r="A367" t="str">
            <v>NovaStar MCTRL4K (Controller)</v>
          </cell>
          <cell r="C367" t="str">
            <v>7680×7680</v>
          </cell>
          <cell r="D367">
            <v>8800000</v>
          </cell>
          <cell r="E367">
            <v>7680</v>
          </cell>
          <cell r="AT367">
            <v>6207.1</v>
          </cell>
        </row>
        <row r="368">
          <cell r="A368" t="str">
            <v>NovaStar MCTRLR5 (Controller)</v>
          </cell>
          <cell r="C368" t="str">
            <v>3840×3840</v>
          </cell>
          <cell r="D368">
            <v>4140000</v>
          </cell>
          <cell r="E368">
            <v>3840</v>
          </cell>
          <cell r="AT368">
            <v>3149.6</v>
          </cell>
        </row>
        <row r="369">
          <cell r="A369" t="str">
            <v>NovaStar MCTRL700 (Controller)</v>
          </cell>
          <cell r="C369" t="str">
            <v>3840×3840</v>
          </cell>
          <cell r="D369">
            <v>2304000</v>
          </cell>
          <cell r="E369">
            <v>3840</v>
          </cell>
          <cell r="AT369">
            <v>508.6</v>
          </cell>
        </row>
        <row r="370">
          <cell r="A370" t="str">
            <v>NovaStar MCTRL660pro (Controller)</v>
          </cell>
          <cell r="C370" t="str">
            <v>3840×3840</v>
          </cell>
          <cell r="D370">
            <v>2304000</v>
          </cell>
          <cell r="E370">
            <v>3840</v>
          </cell>
          <cell r="AT370">
            <v>1379.7</v>
          </cell>
        </row>
        <row r="371">
          <cell r="A371" t="str">
            <v>NovaStar MCTRL660 (Controller)</v>
          </cell>
          <cell r="C371" t="str">
            <v>3840×3840</v>
          </cell>
          <cell r="D371">
            <v>2304000</v>
          </cell>
          <cell r="E371">
            <v>3840</v>
          </cell>
          <cell r="AT371">
            <v>906.5</v>
          </cell>
        </row>
        <row r="372">
          <cell r="A372" t="str">
            <v>NovaStar MCTRL600 (Controller)</v>
          </cell>
          <cell r="C372" t="str">
            <v>3840×3840</v>
          </cell>
          <cell r="D372">
            <v>2304000</v>
          </cell>
          <cell r="E372">
            <v>3840</v>
          </cell>
          <cell r="AT372">
            <v>468.6</v>
          </cell>
        </row>
        <row r="373">
          <cell r="A373" t="str">
            <v>NovaStar MCTRL500 (Controller)</v>
          </cell>
          <cell r="C373" t="str">
            <v>3840×2560</v>
          </cell>
          <cell r="D373">
            <v>2304000</v>
          </cell>
          <cell r="E373">
            <v>3840</v>
          </cell>
          <cell r="AT373">
            <v>522.4</v>
          </cell>
        </row>
        <row r="374">
          <cell r="A374" t="str">
            <v>NovaStar MCTRL300 (Controller)</v>
          </cell>
          <cell r="C374" t="str">
            <v>3840×3840</v>
          </cell>
          <cell r="D374">
            <v>1300000</v>
          </cell>
          <cell r="E374">
            <v>3840</v>
          </cell>
          <cell r="AT374">
            <v>261.2</v>
          </cell>
        </row>
        <row r="377">
          <cell r="A377" t="str">
            <v>NovaStar NovaPro UHD (All-in-1 Controller)</v>
          </cell>
          <cell r="C377" t="str">
            <v>16384×8192</v>
          </cell>
          <cell r="D377">
            <v>10400000</v>
          </cell>
          <cell r="E377">
            <v>16384</v>
          </cell>
          <cell r="AT377">
            <v>10754.9</v>
          </cell>
        </row>
        <row r="378">
          <cell r="A378" t="str">
            <v>NovaStar NovaPro UHD JR (All-in-1 Controller)</v>
          </cell>
          <cell r="C378" t="str">
            <v>16384×8192</v>
          </cell>
          <cell r="D378">
            <v>10400000</v>
          </cell>
          <cell r="E378">
            <v>16384</v>
          </cell>
          <cell r="AT378">
            <v>8143</v>
          </cell>
        </row>
        <row r="379">
          <cell r="A379" t="str">
            <v>NovaStar NovaPro HD (All-in-1 Controller)</v>
          </cell>
          <cell r="C379" t="str">
            <v>3840×1920</v>
          </cell>
          <cell r="D379">
            <v>2304000</v>
          </cell>
          <cell r="E379">
            <v>3840</v>
          </cell>
          <cell r="AT379">
            <v>3994.7</v>
          </cell>
        </row>
        <row r="380">
          <cell r="A380" t="str">
            <v>NovaStar VX1000 (All-in-1 Controller)</v>
          </cell>
          <cell r="C380" t="str">
            <v>10240×8192</v>
          </cell>
          <cell r="D380">
            <v>6500000</v>
          </cell>
          <cell r="E380">
            <v>10240</v>
          </cell>
          <cell r="AT380">
            <v>2803.9</v>
          </cell>
        </row>
        <row r="381">
          <cell r="A381" t="str">
            <v>NovaStar VX16S (All-in-1 Controller)</v>
          </cell>
          <cell r="C381" t="str">
            <v>16384×8192</v>
          </cell>
          <cell r="D381">
            <v>10400000</v>
          </cell>
          <cell r="E381">
            <v>16384</v>
          </cell>
          <cell r="AT381">
            <v>4762.9</v>
          </cell>
        </row>
        <row r="382">
          <cell r="A382" t="str">
            <v>NovaStar VX6S (All-in-1 Controller)</v>
          </cell>
          <cell r="C382" t="str">
            <v>4096×4096</v>
          </cell>
          <cell r="D382">
            <v>3900000</v>
          </cell>
          <cell r="E382">
            <v>4096</v>
          </cell>
          <cell r="AT382">
            <v>2074.2</v>
          </cell>
        </row>
        <row r="384">
          <cell r="A384" t="str">
            <v>NovaStar VX4S-N (All-in-1 Controller)</v>
          </cell>
          <cell r="C384" t="str">
            <v>3840×1920</v>
          </cell>
          <cell r="D384">
            <v>2304000</v>
          </cell>
          <cell r="E384">
            <v>3840</v>
          </cell>
          <cell r="AT384">
            <v>1597.9</v>
          </cell>
        </row>
        <row r="385">
          <cell r="A385" t="str">
            <v>NovaStar VX400S (All-in-1 Controller)</v>
          </cell>
          <cell r="C385" t="str">
            <v>3840×1920</v>
          </cell>
          <cell r="D385">
            <v>2304000</v>
          </cell>
          <cell r="E385">
            <v>3840</v>
          </cell>
          <cell r="AT385">
            <v>860.4</v>
          </cell>
        </row>
        <row r="386">
          <cell r="A386" t="str">
            <v>NovaStar VX2S (All-in-1 Controller)</v>
          </cell>
          <cell r="C386" t="str">
            <v>3840×1920</v>
          </cell>
          <cell r="D386">
            <v>1300000</v>
          </cell>
          <cell r="E386">
            <v>3840</v>
          </cell>
          <cell r="AT386">
            <v>822</v>
          </cell>
        </row>
        <row r="391">
          <cell r="A391" t="str">
            <v>NovaStar VS7 NOVA (видеопроцессор)</v>
          </cell>
          <cell r="C391" t="str">
            <v>3840×3518</v>
          </cell>
          <cell r="D391">
            <v>8443200</v>
          </cell>
          <cell r="E391">
            <v>3840</v>
          </cell>
          <cell r="AT391">
            <v>3072.8</v>
          </cell>
        </row>
        <row r="395">
          <cell r="A395" t="str">
            <v>NovaStar H2 (Video Splicing Processor)</v>
          </cell>
          <cell r="B395">
            <v>26000000</v>
          </cell>
          <cell r="AT395">
            <v>860.4</v>
          </cell>
        </row>
        <row r="396">
          <cell r="A396" t="str">
            <v>NovaStar H5 (Video Splicing Processor)</v>
          </cell>
          <cell r="B396">
            <v>39000000</v>
          </cell>
          <cell r="AT396">
            <v>1920.5</v>
          </cell>
        </row>
        <row r="397">
          <cell r="A397" t="str">
            <v>NovaStar H9 (Video Splicing Processor)</v>
          </cell>
          <cell r="B397">
            <v>65000000</v>
          </cell>
          <cell r="AT397">
            <v>3042.1</v>
          </cell>
        </row>
        <row r="398">
          <cell r="A398" t="str">
            <v>NovaStar H15 (Video Splicing Processor)</v>
          </cell>
          <cell r="B398">
            <v>208000000</v>
          </cell>
          <cell r="AT398">
            <v>8388.8</v>
          </cell>
        </row>
        <row r="399">
          <cell r="A399" t="str">
            <v>NovaStar input card H_1×HDMI2.0+1×DP1.2 (HDMI2.0×1+DP1.2×1 Входная слот-карта серии H)</v>
          </cell>
          <cell r="AT399">
            <v>2250.8</v>
          </cell>
        </row>
        <row r="400">
          <cell r="A400" t="str">
            <v>NovaStar input card H_2×RJ45 (RJ45 Gigabit Ethernet ports ×2 Входная слот-карта серии H)</v>
          </cell>
          <cell r="AT400">
            <v>1997.3</v>
          </cell>
        </row>
        <row r="401">
          <cell r="A401" t="str">
            <v>NovaStar preview card H_2×RJ45+1×HDMI1.3 (RJ45 Gigabit Ethernet outputs ×2+HDMI1.3×1 Карта предпросмотра серии H)</v>
          </cell>
          <cell r="AT401">
            <v>1674.7</v>
          </cell>
        </row>
        <row r="402">
          <cell r="A402" t="str">
            <v>NovaStar input card H_4×HDMI (HDMI1.3×2+HDMI1.4×2 Входная слот-карта серии H)</v>
          </cell>
          <cell r="AT402">
            <v>1090.9</v>
          </cell>
        </row>
        <row r="403">
          <cell r="A403" t="str">
            <v>NovaStar input card H_4×DVI (DVI×4 Входная слот-карта серии H)</v>
          </cell>
          <cell r="AT403">
            <v>1090.9</v>
          </cell>
        </row>
        <row r="404">
          <cell r="A404" t="str">
            <v>NovaStar input card H_4×3G-SDI (3G-SDI×4 Входная слот-карта серии H)</v>
          </cell>
          <cell r="AT404">
            <v>2166.3</v>
          </cell>
        </row>
        <row r="405">
          <cell r="A405" t="str">
            <v>NovaStar input card H_4×VGA (VGA×4 Входная слот-карта серии H)</v>
          </cell>
          <cell r="AT405">
            <v>1090.9</v>
          </cell>
        </row>
        <row r="406">
          <cell r="A406" t="str">
            <v>NovaStar input card H_2×CVBS+2×VGA (CVBS×2+VGA×2 Входная слот-карта серии H)</v>
          </cell>
          <cell r="AT406">
            <v>1090.9</v>
          </cell>
        </row>
        <row r="407">
          <cell r="A407" t="str">
            <v>NovaStar input card H_2×DP1.1 (DP1.1×2 Входная слот-карта серии H)</v>
          </cell>
          <cell r="AT407">
            <v>1090.9</v>
          </cell>
        </row>
        <row r="408">
          <cell r="A408" t="str">
            <v>NovaStar input card H_1×12G-SDI (12G-SDI×1, 12G-SDI LOOP×1 Входная слот-карта серии H)</v>
          </cell>
          <cell r="AT408">
            <v>2250.8</v>
          </cell>
        </row>
        <row r="409">
          <cell r="A409" t="str">
            <v>NovaStar sending card H_16×RJ45+2×fiber (RJ45 Gigabit Ethernet outputs ×16+OPT outputs×2 Отправляющая слот-карта серии H)</v>
          </cell>
          <cell r="AT409">
            <v>2250.8</v>
          </cell>
        </row>
        <row r="410">
          <cell r="A410" t="str">
            <v>NovaStar sending card H_20×RJ45 (RJ45 Gigabit Ethernet outputs×20 Отправляющая слот-карта серии H)</v>
          </cell>
          <cell r="AT410">
            <v>2496.7</v>
          </cell>
        </row>
        <row r="411">
          <cell r="A411" t="str">
            <v>NovaStar sending card H_4×DVI (DVI×4 Отправляющая слот-карта серии H)</v>
          </cell>
          <cell r="AT411">
            <v>1090.9</v>
          </cell>
        </row>
        <row r="412">
          <cell r="A412" t="str">
            <v>NovaStar sending card H_4×HDMI (HDMI×4 Отправляющая слот-карта серии H)</v>
          </cell>
          <cell r="AT412">
            <v>1090.9</v>
          </cell>
        </row>
        <row r="413">
          <cell r="A413" t="str">
            <v>NovaStar sending card H_1×HDMI2.0 (HDMI2.0×1 Отправляющая слот-карта серии H)</v>
          </cell>
          <cell r="AT413">
            <v>1444.2</v>
          </cell>
        </row>
        <row r="414">
          <cell r="A414" t="str">
            <v>NovaStar I/O card H_STD (COM×2+RJ45 10/100Mbps self-adaptive port×1+I/O×3+RELAY OUT×3+IR OUT×3 Карта центрального управления серии H)</v>
          </cell>
          <cell r="AT414">
            <v>391.8</v>
          </cell>
        </row>
        <row r="415">
          <cell r="A415" t="str">
            <v>NovaStar Блок питания серии H (800W)</v>
          </cell>
          <cell r="AT415">
            <v>291.9</v>
          </cell>
        </row>
        <row r="418">
          <cell r="A418" t="str">
            <v>NovaStar J6 (Video Processor)</v>
          </cell>
          <cell r="B418">
            <v>8443200</v>
          </cell>
          <cell r="C418">
            <v>3840</v>
          </cell>
          <cell r="AT418">
            <v>3841</v>
          </cell>
        </row>
        <row r="419">
          <cell r="A419" t="str">
            <v>NovaStar C1 (Video Processor-видеомикшер)</v>
          </cell>
          <cell r="AT419">
            <v>6606.6</v>
          </cell>
        </row>
        <row r="420">
          <cell r="A420" t="str">
            <v>NovaStar N9 (Video Processor-видеокоммутатор)</v>
          </cell>
          <cell r="B420">
            <v>4915200</v>
          </cell>
          <cell r="C420">
            <v>2048</v>
          </cell>
          <cell r="AT420">
            <v>8757.5</v>
          </cell>
        </row>
        <row r="422">
          <cell r="A422" t="str">
            <v>NovaStar MFN300 (multifunction card)</v>
          </cell>
          <cell r="AT422">
            <v>153.6</v>
          </cell>
        </row>
        <row r="423">
          <cell r="A423" t="str">
            <v>NovaStar MON300 (monitoring card)</v>
          </cell>
          <cell r="AT423">
            <v>61.5</v>
          </cell>
        </row>
        <row r="425">
          <cell r="A425" t="str">
            <v>NovaStar CVT310 (fiber converter)</v>
          </cell>
          <cell r="AT425">
            <v>213.6</v>
          </cell>
        </row>
        <row r="426">
          <cell r="A426" t="str">
            <v>NovaStar CVT320 (fiber converter)</v>
          </cell>
          <cell r="AT426">
            <v>261.2</v>
          </cell>
        </row>
        <row r="427">
          <cell r="A427" t="str">
            <v>NovaStar CVT10-S (fiber converter)</v>
          </cell>
          <cell r="AT427">
            <v>1398.1</v>
          </cell>
        </row>
        <row r="428">
          <cell r="A428" t="str">
            <v>NovaStar CVT4K-S (fiber converter)</v>
          </cell>
          <cell r="AT428">
            <v>3449.2</v>
          </cell>
        </row>
        <row r="430">
          <cell r="A430" t="str">
            <v>NovaStar CVT-Rack320-CH4 (fiber converter)</v>
          </cell>
          <cell r="AT430">
            <v>1075.5</v>
          </cell>
        </row>
        <row r="431">
          <cell r="A431" t="str">
            <v>NovaStar CVT-Rack320-CH8 (fiber converter)</v>
          </cell>
          <cell r="AT431">
            <v>1920.5</v>
          </cell>
        </row>
        <row r="432">
          <cell r="A432" t="str">
            <v>NovaStar CVT-Rack320-CH12 (fiber converter)</v>
          </cell>
          <cell r="AT432">
            <v>2919.2</v>
          </cell>
        </row>
        <row r="433">
          <cell r="A433" t="str">
            <v>NovaStar CVT-Rack320-CH16 (fiber converter)</v>
          </cell>
          <cell r="AT433">
            <v>3533.7</v>
          </cell>
        </row>
        <row r="434">
          <cell r="A434" t="str">
            <v>NovaStar DIS-300 (splitter)</v>
          </cell>
          <cell r="AT434">
            <v>291.9</v>
          </cell>
        </row>
        <row r="435">
          <cell r="A435" t="str">
            <v>Оптоволоконный модуль 10G SFP-S</v>
          </cell>
          <cell r="AT435">
            <v>184.4</v>
          </cell>
        </row>
        <row r="436">
          <cell r="A436" t="str">
            <v>Оптоволоконный модуль 10G SFP-M (для MCTRL4K)</v>
          </cell>
          <cell r="AT436">
            <v>184.4</v>
          </cell>
        </row>
        <row r="437">
          <cell r="A437" t="str">
            <v>Оптоволоконный модуль 1.25G SFP 850NM</v>
          </cell>
          <cell r="AT437">
            <v>122.9</v>
          </cell>
        </row>
        <row r="438">
          <cell r="A438" t="str">
            <v>Оптоволоконный модуль 1.25G SFP 1310NM</v>
          </cell>
          <cell r="AT438">
            <v>138.3</v>
          </cell>
        </row>
        <row r="440">
          <cell r="A440" t="str">
            <v>Модуль LORA (синхр. Taurus с мин. задерж.)</v>
          </cell>
          <cell r="AT440">
            <v>76.8</v>
          </cell>
        </row>
        <row r="441">
          <cell r="A441" t="str">
            <v>NovaStar Module 4G for Taurus (Модуль 4G для Taurus)</v>
          </cell>
          <cell r="AT441">
            <v>169</v>
          </cell>
        </row>
        <row r="462">
          <cell r="A462" t="str">
            <v>HUB 256-T12*8</v>
          </cell>
          <cell r="B462" t="str">
            <v>Hub12</v>
          </cell>
          <cell r="C462">
            <v>8</v>
          </cell>
          <cell r="AT462">
            <v>7.1</v>
          </cell>
        </row>
        <row r="463">
          <cell r="A463" t="str">
            <v>HUB 512-T12*16</v>
          </cell>
          <cell r="B463" t="str">
            <v>Hub12</v>
          </cell>
          <cell r="C463">
            <v>16</v>
          </cell>
          <cell r="AT463">
            <v>12.4</v>
          </cell>
        </row>
        <row r="466">
          <cell r="A466" t="str">
            <v>HUB 256-T8*8</v>
          </cell>
          <cell r="B466" t="str">
            <v>Hub8</v>
          </cell>
          <cell r="C466">
            <v>8</v>
          </cell>
          <cell r="AT466">
            <v>7.1</v>
          </cell>
        </row>
        <row r="470">
          <cell r="A470" t="str">
            <v>HUB 75Е-AXS (для карт NovaStar серии А)</v>
          </cell>
          <cell r="B470" t="str">
            <v>Hub75E</v>
          </cell>
          <cell r="AT470">
            <v>32.9</v>
          </cell>
        </row>
        <row r="471">
          <cell r="A471" t="str">
            <v>HUB 320-AXS (для карт NovaStar серии А)</v>
          </cell>
          <cell r="B471" t="str">
            <v>Hub320</v>
          </cell>
          <cell r="AT471">
            <v>32.9</v>
          </cell>
        </row>
        <row r="477">
          <cell r="A477" t="str">
            <v>HUB-75*8</v>
          </cell>
          <cell r="B477" t="str">
            <v>Hub75</v>
          </cell>
          <cell r="C477">
            <v>8</v>
          </cell>
          <cell r="AT477">
            <v>7.1</v>
          </cell>
        </row>
        <row r="478">
          <cell r="A478" t="str">
            <v>HUB-75*10</v>
          </cell>
          <cell r="B478" t="str">
            <v>Hub75</v>
          </cell>
          <cell r="AT478">
            <v>8.8</v>
          </cell>
        </row>
        <row r="485">
          <cell r="A485" t="str">
            <v>Датчик температуры для HD</v>
          </cell>
          <cell r="AT485">
            <v>7.1</v>
          </cell>
        </row>
        <row r="486">
          <cell r="A486" t="str">
            <v>Датчик температуры и влажности для HD</v>
          </cell>
          <cell r="AT486">
            <v>17.7</v>
          </cell>
        </row>
        <row r="487">
          <cell r="A487" t="str">
            <v>Датчик освещенности для монохрома HD</v>
          </cell>
          <cell r="AT487">
            <v>8.8</v>
          </cell>
        </row>
        <row r="488">
          <cell r="A488" t="str">
            <v>Датчик освещенности для полноцвета HD</v>
          </cell>
          <cell r="AT488">
            <v>35.3</v>
          </cell>
        </row>
        <row r="489">
          <cell r="A489" t="str">
            <v>Датчик HD Sensor Box (Temperature +humidity + brightness+ remoter sensor)</v>
          </cell>
          <cell r="AT489">
            <v>44.1</v>
          </cell>
        </row>
        <row r="490">
          <cell r="A490" t="str">
            <v>Датчик ИК с пультом ДУ</v>
          </cell>
          <cell r="AT490">
            <v>8.8</v>
          </cell>
        </row>
        <row r="498">
          <cell r="A498" t="str">
            <v>QL (in) 512×512 rear (шт.) (Indoor; Кабели)</v>
          </cell>
          <cell r="AT498">
            <v>115.6</v>
          </cell>
        </row>
        <row r="499">
          <cell r="A499" t="str">
            <v>QL (in) 576×576 rear (шт.) (Indoor/Outdoor; Кабели)</v>
          </cell>
          <cell r="AT499">
            <v>142.7</v>
          </cell>
        </row>
        <row r="500">
          <cell r="A500" t="str">
            <v>QL (in) 640×480 front (шт.) (Indoor)</v>
          </cell>
          <cell r="AT500">
            <v>107</v>
          </cell>
        </row>
        <row r="501">
          <cell r="A501" t="str">
            <v>QL (in) 640×640 rear (шт.) (Indoor/Outdoor; Кабели)</v>
          </cell>
          <cell r="AT501">
            <v>156.9</v>
          </cell>
        </row>
        <row r="502">
          <cell r="A502" t="str">
            <v>QL (in) 960×960 rear (шт.) (Indoor; Кабели)</v>
          </cell>
          <cell r="AT502">
            <v>292.5</v>
          </cell>
        </row>
        <row r="559">
          <cell r="A559" t="str">
            <v>Профиль GICL алюминиевый, модель 2590F, черный, 9 см, 1 пог.м</v>
          </cell>
          <cell r="AT559">
            <v>6.4</v>
          </cell>
        </row>
        <row r="560">
          <cell r="A560" t="str">
            <v>Профиль GICL алюминиевый, модель 2590F, черный, 595×9 см, 1 шпала</v>
          </cell>
          <cell r="AT560">
            <v>39.2</v>
          </cell>
        </row>
        <row r="565">
          <cell r="A565" t="str">
            <v>Уголок к профилю 2590F</v>
          </cell>
          <cell r="AT565">
            <v>0.8</v>
          </cell>
        </row>
        <row r="574">
          <cell r="A574" t="str">
            <v>Магниты для модулей 14×13×1,3</v>
          </cell>
          <cell r="AT574">
            <v>0.2</v>
          </cell>
        </row>
        <row r="575">
          <cell r="A575" t="str">
            <v>Магниты для модулей 1000шт</v>
          </cell>
          <cell r="AT575">
            <v>131.7</v>
          </cell>
        </row>
        <row r="591">
          <cell r="A591" t="str">
            <v>Удлинитель USB2.0-A(F) - USB2.0-A(M) 1.5m</v>
          </cell>
        </row>
        <row r="592">
          <cell r="A592" t="str">
            <v>Удлинитель USB2.0-A(F) - USB2.0-A(M) 3.0m</v>
          </cell>
        </row>
        <row r="593">
          <cell r="A593" t="str">
            <v>Удлинитель USB2.0-A(F) - USB2.0-A(M) 5.0m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hnorepublic.deal.by/" TargetMode="External" /><Relationship Id="rId2" Type="http://schemas.openxmlformats.org/officeDocument/2006/relationships/hyperlink" Target="mailto:technorepublic.by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88"/>
  <sheetViews>
    <sheetView showZero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R3" sqref="R3"/>
    </sheetView>
  </sheetViews>
  <sheetFormatPr defaultColWidth="9.140625" defaultRowHeight="15"/>
  <cols>
    <col min="1" max="1" width="0.85546875" style="1" customWidth="1"/>
    <col min="2" max="2" width="57.7109375" style="1" customWidth="1"/>
    <col min="3" max="3" width="23.7109375" style="1" customWidth="1"/>
    <col min="4" max="5" width="7.140625" style="1" customWidth="1"/>
    <col min="6" max="6" width="13.140625" style="1" customWidth="1"/>
    <col min="7" max="8" width="10.00390625" style="1" customWidth="1"/>
    <col min="9" max="9" width="11.28125" style="1" customWidth="1"/>
    <col min="10" max="12" width="10.00390625" style="1" customWidth="1"/>
    <col min="13" max="13" width="5.8515625" style="1" customWidth="1"/>
    <col min="14" max="14" width="0.85546875" style="1" customWidth="1"/>
    <col min="15" max="16" width="12.8515625" style="1" customWidth="1"/>
    <col min="17" max="17" width="1.7109375" style="1" customWidth="1"/>
    <col min="18" max="19" width="12.8515625" style="1" customWidth="1"/>
    <col min="20" max="20" width="1.7109375" style="1" customWidth="1"/>
    <col min="21" max="21" width="9.140625" style="1" customWidth="1"/>
    <col min="22" max="25" width="12.57421875" style="1" customWidth="1"/>
    <col min="26" max="16384" width="9.140625" style="1" customWidth="1"/>
  </cols>
  <sheetData>
    <row r="1" ht="4.5" customHeight="1" thickBot="1"/>
    <row r="2" spans="2:25" ht="18" customHeight="1" thickBot="1" thickTop="1">
      <c r="B2" s="2"/>
      <c r="C2" s="3"/>
      <c r="D2" s="3"/>
      <c r="E2" s="4"/>
      <c r="F2" s="4" t="s">
        <v>62</v>
      </c>
      <c r="G2" s="3"/>
      <c r="H2" s="3"/>
      <c r="I2" s="3"/>
      <c r="J2" s="76" t="s">
        <v>55</v>
      </c>
      <c r="K2" s="5"/>
      <c r="L2" s="5"/>
      <c r="M2" s="5"/>
      <c r="N2" s="5"/>
      <c r="O2" s="105" t="s">
        <v>0</v>
      </c>
      <c r="P2" s="106"/>
      <c r="R2" s="62" t="s">
        <v>1</v>
      </c>
      <c r="S2" s="9" t="s">
        <v>2</v>
      </c>
      <c r="U2" s="6" t="s">
        <v>3</v>
      </c>
      <c r="V2" s="7"/>
      <c r="W2" s="7"/>
      <c r="X2" s="8">
        <f ca="1">TODAY()</f>
        <v>44636</v>
      </c>
      <c r="Y2" s="9"/>
    </row>
    <row r="3" spans="2:25" ht="18" customHeight="1">
      <c r="B3" s="10"/>
      <c r="C3" s="11"/>
      <c r="D3" s="11"/>
      <c r="E3" s="12"/>
      <c r="F3" s="12" t="s">
        <v>64</v>
      </c>
      <c r="G3" s="11"/>
      <c r="H3" s="11"/>
      <c r="I3" s="11"/>
      <c r="J3" s="13" t="s">
        <v>4</v>
      </c>
      <c r="K3" s="14"/>
      <c r="L3" s="14"/>
      <c r="M3" s="14"/>
      <c r="N3" s="11"/>
      <c r="O3" s="107"/>
      <c r="P3" s="108"/>
      <c r="R3" s="79"/>
      <c r="S3" s="63">
        <f>ROUND(R3*1.01,4)</f>
        <v>0</v>
      </c>
      <c r="U3" s="111" t="s">
        <v>5</v>
      </c>
      <c r="V3" s="112"/>
      <c r="W3" s="115">
        <f>Y6</f>
        <v>0</v>
      </c>
      <c r="X3" s="116"/>
      <c r="Y3" s="117"/>
    </row>
    <row r="4" spans="2:25" ht="18" customHeight="1" thickBot="1">
      <c r="B4" s="15"/>
      <c r="C4" s="16"/>
      <c r="D4" s="16"/>
      <c r="E4" s="17"/>
      <c r="F4" s="17" t="s">
        <v>63</v>
      </c>
      <c r="G4" s="16"/>
      <c r="H4" s="16"/>
      <c r="I4" s="16"/>
      <c r="J4" s="18" t="s">
        <v>6</v>
      </c>
      <c r="K4" s="19"/>
      <c r="L4" s="19"/>
      <c r="M4" s="19"/>
      <c r="N4" s="19"/>
      <c r="O4" s="109"/>
      <c r="P4" s="110"/>
      <c r="R4" s="80"/>
      <c r="S4" s="64">
        <f>_xlfn.IFERROR(IF(R4-R3&gt;0,"↑ "&amp;ROUND(R4-R3,4),IF(R4-R3&lt;0,"↓ "&amp;ROUND(R3-R4,4),"")),"")</f>
      </c>
      <c r="U4" s="113"/>
      <c r="V4" s="114"/>
      <c r="W4" s="118"/>
      <c r="X4" s="119"/>
      <c r="Y4" s="120"/>
    </row>
    <row r="5" spans="3:7" ht="4.5" customHeight="1" thickBot="1" thickTop="1">
      <c r="C5" s="20"/>
      <c r="D5" s="20"/>
      <c r="E5" s="20"/>
      <c r="F5" s="65"/>
      <c r="G5" s="20"/>
    </row>
    <row r="6" spans="2:25" ht="30" customHeight="1" thickBot="1" thickTop="1">
      <c r="B6" s="28" t="s">
        <v>25</v>
      </c>
      <c r="C6" s="29"/>
      <c r="D6" s="29"/>
      <c r="E6" s="29"/>
      <c r="F6" s="29"/>
      <c r="G6" s="29"/>
      <c r="H6" s="29"/>
      <c r="I6" s="29"/>
      <c r="J6" s="29"/>
      <c r="K6" s="30"/>
      <c r="L6" s="30"/>
      <c r="M6" s="30"/>
      <c r="N6" s="31"/>
      <c r="O6" s="121" t="s">
        <v>26</v>
      </c>
      <c r="P6" s="122"/>
      <c r="R6" s="123" t="s">
        <v>27</v>
      </c>
      <c r="S6" s="122"/>
      <c r="U6" s="32" t="s">
        <v>28</v>
      </c>
      <c r="V6" s="33"/>
      <c r="W6" s="34">
        <f>SUM(W7:W305)</f>
        <v>0</v>
      </c>
      <c r="X6" s="34">
        <f>SUM(X7:X305)</f>
        <v>0</v>
      </c>
      <c r="Y6" s="35">
        <f>SUM(Y7:Y305)</f>
        <v>0</v>
      </c>
    </row>
    <row r="7" ht="4.5" customHeight="1" thickBot="1" thickTop="1"/>
    <row r="8" spans="2:25" ht="15.75" thickTop="1">
      <c r="B8" s="21" t="s">
        <v>7</v>
      </c>
      <c r="C8" s="22"/>
      <c r="D8" s="22"/>
      <c r="E8" s="22"/>
      <c r="F8" s="22"/>
      <c r="G8" s="22"/>
      <c r="H8" s="22"/>
      <c r="I8" s="22"/>
      <c r="J8" s="22"/>
      <c r="K8" s="23"/>
      <c r="L8" s="23"/>
      <c r="M8" s="22"/>
      <c r="N8" s="22"/>
      <c r="O8" s="23"/>
      <c r="P8" s="25"/>
      <c r="R8" s="24"/>
      <c r="S8" s="25"/>
      <c r="U8" s="24"/>
      <c r="V8" s="23"/>
      <c r="W8" s="23"/>
      <c r="X8" s="23"/>
      <c r="Y8" s="25"/>
    </row>
    <row r="9" spans="2:25" ht="30" customHeight="1" thickBot="1">
      <c r="B9" s="66" t="s">
        <v>8</v>
      </c>
      <c r="C9" s="53" t="s">
        <v>9</v>
      </c>
      <c r="D9" s="53" t="s">
        <v>10</v>
      </c>
      <c r="E9" s="53" t="s">
        <v>11</v>
      </c>
      <c r="F9" s="53" t="s">
        <v>12</v>
      </c>
      <c r="G9" s="53" t="s">
        <v>13</v>
      </c>
      <c r="H9" s="53" t="s">
        <v>14</v>
      </c>
      <c r="I9" s="53" t="s">
        <v>15</v>
      </c>
      <c r="J9" s="53" t="s">
        <v>16</v>
      </c>
      <c r="K9" s="54"/>
      <c r="L9" s="55"/>
      <c r="M9" s="53" t="s">
        <v>17</v>
      </c>
      <c r="N9" s="27"/>
      <c r="O9" s="67" t="s">
        <v>18</v>
      </c>
      <c r="P9" s="68" t="s">
        <v>19</v>
      </c>
      <c r="R9" s="66" t="str">
        <f>O9</f>
        <v>Упаковками</v>
      </c>
      <c r="S9" s="68" t="str">
        <f>P9</f>
        <v>Поштучно</v>
      </c>
      <c r="U9" s="66" t="s">
        <v>20</v>
      </c>
      <c r="V9" s="53" t="s">
        <v>21</v>
      </c>
      <c r="W9" s="53" t="s">
        <v>22</v>
      </c>
      <c r="X9" s="53" t="s">
        <v>23</v>
      </c>
      <c r="Y9" s="68" t="s">
        <v>24</v>
      </c>
    </row>
    <row r="10" spans="2:25" s="44" customFormat="1" ht="15" customHeight="1">
      <c r="B10" s="69" t="s">
        <v>29</v>
      </c>
      <c r="C10" s="83"/>
      <c r="D10" s="46"/>
      <c r="E10" s="84"/>
      <c r="F10" s="47"/>
      <c r="G10" s="47"/>
      <c r="H10" s="85"/>
      <c r="I10" s="86"/>
      <c r="J10" s="87"/>
      <c r="K10" s="88"/>
      <c r="L10" s="88"/>
      <c r="M10" s="86"/>
      <c r="N10" s="86"/>
      <c r="O10" s="36"/>
      <c r="P10" s="37"/>
      <c r="R10" s="70"/>
      <c r="S10" s="37"/>
      <c r="U10" s="38"/>
      <c r="V10" s="39"/>
      <c r="W10" s="39"/>
      <c r="X10" s="39"/>
      <c r="Y10" s="37"/>
    </row>
    <row r="11" spans="2:25" s="44" customFormat="1" ht="15" customHeight="1" thickBot="1">
      <c r="B11" s="52" t="str">
        <f>'[1]Комплектующие'!$A$11</f>
        <v>QL (out) P10 R SMD 320x160 1500nit</v>
      </c>
      <c r="C11" s="89" t="str">
        <f>'[1]Комплектующие'!$C$11</f>
        <v>Красный, 1R</v>
      </c>
      <c r="D11" s="90" t="str">
        <f>'[1]Комплектующие'!$D$11</f>
        <v>SMD</v>
      </c>
      <c r="E11" s="81">
        <f>'[1]Комплектующие'!$H$11</f>
        <v>10</v>
      </c>
      <c r="F11" s="48" t="str">
        <f>'[1]Комплектующие'!$F$11&amp;" x "&amp;'[1]Комплектующие'!$G$11</f>
        <v>320 x 160</v>
      </c>
      <c r="G11" s="48" t="str">
        <f>'[1]Комплектующие'!$I$11&amp;" x "&amp;'[1]Комплектующие'!$J$11</f>
        <v>32 x 16</v>
      </c>
      <c r="H11" s="91">
        <f>'[1]Комплектующие'!$E$11</f>
        <v>1500</v>
      </c>
      <c r="I11" s="92">
        <f>'[1]Комплектующие'!$M$11</f>
        <v>263.67199999999997</v>
      </c>
      <c r="J11" s="93">
        <f>'[1]Комплектующие'!$K$11</f>
        <v>12</v>
      </c>
      <c r="K11" s="94"/>
      <c r="L11" s="94"/>
      <c r="M11" s="92">
        <f>'[1]Комплектующие'!$S$11</f>
        <v>60</v>
      </c>
      <c r="N11" s="45"/>
      <c r="O11" s="49">
        <f>'[1]Комплектующие'!$AQ$11</f>
        <v>7.8</v>
      </c>
      <c r="P11" s="51">
        <f>'[1]Комплектующие'!$AT$11</f>
        <v>8.2</v>
      </c>
      <c r="R11" s="71">
        <f>ROUNDUP($S$3*O11,2)</f>
        <v>0</v>
      </c>
      <c r="S11" s="51">
        <f>ROUND(ROUND($S$3*ROUND(P11/1.2,2),2)*1.2,2)</f>
        <v>0</v>
      </c>
      <c r="U11" s="41"/>
      <c r="V11" s="50">
        <f aca="true" t="shared" si="0" ref="V11:V16">IF(U11=0,0,IF(M11=0,S11/1.2,IF(AND(S11=0,MOD(U11,M11)&lt;&gt;0),0,ROUND(((U11-MOD(U11,M11))*R11+MOD(U11,M11)*S11)/1.2/U11,2))))</f>
        <v>0</v>
      </c>
      <c r="W11" s="50">
        <f>ROUND(U11*V11,2)</f>
        <v>0</v>
      </c>
      <c r="X11" s="50">
        <f>ROUND(W11*0.2,2)</f>
        <v>0</v>
      </c>
      <c r="Y11" s="51">
        <f>W11+X11</f>
        <v>0</v>
      </c>
    </row>
    <row r="12" spans="2:25" s="44" customFormat="1" ht="15" customHeight="1">
      <c r="B12" s="69" t="s">
        <v>52</v>
      </c>
      <c r="C12" s="83"/>
      <c r="D12" s="46"/>
      <c r="E12" s="84"/>
      <c r="F12" s="47"/>
      <c r="G12" s="47"/>
      <c r="H12" s="85"/>
      <c r="I12" s="86"/>
      <c r="J12" s="87"/>
      <c r="K12" s="88"/>
      <c r="L12" s="88"/>
      <c r="M12" s="86"/>
      <c r="N12" s="86"/>
      <c r="O12" s="36"/>
      <c r="P12" s="37"/>
      <c r="R12" s="70"/>
      <c r="S12" s="37"/>
      <c r="U12" s="38"/>
      <c r="V12" s="39"/>
      <c r="W12" s="39"/>
      <c r="X12" s="39"/>
      <c r="Y12" s="37"/>
    </row>
    <row r="13" spans="2:25" s="44" customFormat="1" ht="15" customHeight="1">
      <c r="B13" s="52" t="str">
        <f>'[1]Комплектующие'!$A$14</f>
        <v>MY (out) P10 R DIP 320×160</v>
      </c>
      <c r="C13" s="89" t="str">
        <f>'[1]Комплектующие'!$C$14</f>
        <v>Красный, 1R</v>
      </c>
      <c r="D13" s="90" t="str">
        <f>'[1]Комплектующие'!$D$14</f>
        <v>DIP</v>
      </c>
      <c r="E13" s="95">
        <f>'[1]Комплектующие'!$H$14</f>
        <v>10</v>
      </c>
      <c r="F13" s="48" t="str">
        <f>'[1]Комплектующие'!$F$14&amp;" x "&amp;'[1]Комплектующие'!$G$14</f>
        <v>320 x 160</v>
      </c>
      <c r="G13" s="48" t="str">
        <f>'[1]Комплектующие'!$I$14&amp;" x "&amp;'[1]Комплектующие'!$J$14</f>
        <v>32 x 16</v>
      </c>
      <c r="H13" s="91">
        <f>'[1]Комплектующие'!$E$14</f>
        <v>0</v>
      </c>
      <c r="I13" s="92">
        <f>'[1]Комплектующие'!$M$14</f>
        <v>0</v>
      </c>
      <c r="J13" s="93">
        <f>'[1]Комплектующие'!$K$14</f>
        <v>12</v>
      </c>
      <c r="K13" s="94"/>
      <c r="L13" s="94"/>
      <c r="M13" s="92">
        <f>'[1]Комплектующие'!$S$14</f>
        <v>50</v>
      </c>
      <c r="N13" s="45"/>
      <c r="O13" s="49">
        <f>'[1]Комплектующие'!$AQ$14</f>
        <v>9.1</v>
      </c>
      <c r="P13" s="51">
        <f>'[1]Комплектующие'!$AT$14</f>
        <v>9.6</v>
      </c>
      <c r="R13" s="71">
        <f aca="true" t="shared" si="1" ref="R13:S17">ROUNDUP($S$3*O13,2)</f>
        <v>0</v>
      </c>
      <c r="S13" s="51">
        <f>ROUND(ROUND($S$3*ROUND(P13/1.2,2),2)*1.2,2)</f>
        <v>0</v>
      </c>
      <c r="U13" s="41"/>
      <c r="V13" s="50">
        <f t="shared" si="0"/>
        <v>0</v>
      </c>
      <c r="W13" s="50">
        <f>ROUND(U13*V13,2)</f>
        <v>0</v>
      </c>
      <c r="X13" s="50">
        <f>ROUND(W13*0.2,2)</f>
        <v>0</v>
      </c>
      <c r="Y13" s="51">
        <f>W13+X13</f>
        <v>0</v>
      </c>
    </row>
    <row r="14" spans="2:25" s="44" customFormat="1" ht="15" customHeight="1">
      <c r="B14" s="52" t="str">
        <f>'[1]Комплектующие'!$A$15</f>
        <v>MY (out) P10 W DIP 320×160</v>
      </c>
      <c r="C14" s="89" t="str">
        <f>'[1]Комплектующие'!$C$15</f>
        <v>Белый, 1W</v>
      </c>
      <c r="D14" s="90" t="str">
        <f>'[1]Комплектующие'!$D$15</f>
        <v>DIP</v>
      </c>
      <c r="E14" s="95">
        <f>'[1]Комплектующие'!$H$15</f>
        <v>10</v>
      </c>
      <c r="F14" s="48" t="str">
        <f>'[1]Комплектующие'!$F$15&amp;" x "&amp;'[1]Комплектующие'!$G$15</f>
        <v>320 x 160</v>
      </c>
      <c r="G14" s="48" t="str">
        <f>'[1]Комплектующие'!$I$15&amp;" x "&amp;'[1]Комплектующие'!$J$15</f>
        <v>32 x 16</v>
      </c>
      <c r="H14" s="91">
        <f>'[1]Комплектующие'!$E$15</f>
        <v>0</v>
      </c>
      <c r="I14" s="92">
        <f>'[1]Комплектующие'!$M$15</f>
        <v>0</v>
      </c>
      <c r="J14" s="93">
        <f>'[1]Комплектующие'!$K$15</f>
        <v>12</v>
      </c>
      <c r="K14" s="94"/>
      <c r="L14" s="94"/>
      <c r="M14" s="92">
        <f>'[1]Комплектующие'!$S$15</f>
        <v>50</v>
      </c>
      <c r="N14" s="45"/>
      <c r="O14" s="49">
        <f>'[1]Комплектующие'!$AQ$15</f>
        <v>11.9</v>
      </c>
      <c r="P14" s="51">
        <f>'[1]Комплектующие'!$AT$15</f>
        <v>12.5</v>
      </c>
      <c r="R14" s="71">
        <f t="shared" si="1"/>
        <v>0</v>
      </c>
      <c r="S14" s="51">
        <f>ROUND(ROUND($S$3*ROUND(P14/1.2,2),2)*1.2,2)</f>
        <v>0</v>
      </c>
      <c r="U14" s="41"/>
      <c r="V14" s="50">
        <f t="shared" si="0"/>
        <v>0</v>
      </c>
      <c r="W14" s="50">
        <f>ROUND(U14*V14,2)</f>
        <v>0</v>
      </c>
      <c r="X14" s="50">
        <f>ROUND(W14*0.2,2)</f>
        <v>0</v>
      </c>
      <c r="Y14" s="51">
        <f>W14+X14</f>
        <v>0</v>
      </c>
    </row>
    <row r="15" spans="2:25" s="44" customFormat="1" ht="15" customHeight="1">
      <c r="B15" s="52" t="str">
        <f>'[1]Комплектующие'!$A$16</f>
        <v>MY (out) P10 G DIP 320×160</v>
      </c>
      <c r="C15" s="89" t="str">
        <f>'[1]Комплектующие'!$C$16</f>
        <v>Зеленый, 1G</v>
      </c>
      <c r="D15" s="90" t="str">
        <f>'[1]Комплектующие'!$D$16</f>
        <v>DIP</v>
      </c>
      <c r="E15" s="95">
        <f>'[1]Комплектующие'!$H$16</f>
        <v>10</v>
      </c>
      <c r="F15" s="48" t="str">
        <f>'[1]Комплектующие'!$F$16&amp;" x "&amp;'[1]Комплектующие'!$G$16</f>
        <v>320 x 160</v>
      </c>
      <c r="G15" s="48" t="str">
        <f>'[1]Комплектующие'!$I$16&amp;" x "&amp;'[1]Комплектующие'!$J$16</f>
        <v>32 x 16</v>
      </c>
      <c r="H15" s="91">
        <f>'[1]Комплектующие'!$E$16</f>
        <v>0</v>
      </c>
      <c r="I15" s="92">
        <f>'[1]Комплектующие'!$M$16</f>
        <v>0</v>
      </c>
      <c r="J15" s="93">
        <f>'[1]Комплектующие'!$K$16</f>
        <v>12</v>
      </c>
      <c r="K15" s="94"/>
      <c r="L15" s="94"/>
      <c r="M15" s="92">
        <f>'[1]Комплектующие'!$S$16</f>
        <v>50</v>
      </c>
      <c r="N15" s="45"/>
      <c r="O15" s="49">
        <f>'[1]Комплектующие'!$AQ$16</f>
        <v>11.9</v>
      </c>
      <c r="P15" s="51">
        <f>'[1]Комплектующие'!$AT$16</f>
        <v>12.5</v>
      </c>
      <c r="R15" s="71">
        <f t="shared" si="1"/>
        <v>0</v>
      </c>
      <c r="S15" s="51">
        <f>ROUND(ROUND($S$3*ROUND(P15/1.2,2),2)*1.2,2)</f>
        <v>0</v>
      </c>
      <c r="U15" s="41"/>
      <c r="V15" s="50">
        <f t="shared" si="0"/>
        <v>0</v>
      </c>
      <c r="W15" s="50">
        <f>ROUND(U15*V15,2)</f>
        <v>0</v>
      </c>
      <c r="X15" s="50">
        <f>ROUND(W15*0.2,2)</f>
        <v>0</v>
      </c>
      <c r="Y15" s="51">
        <f>W15+X15</f>
        <v>0</v>
      </c>
    </row>
    <row r="16" spans="2:25" s="44" customFormat="1" ht="15" customHeight="1" thickBot="1">
      <c r="B16" s="52" t="str">
        <f>'[1]Комплектующие'!$A$17</f>
        <v>MY (out) P10 Y DIP 320×160</v>
      </c>
      <c r="C16" s="89" t="str">
        <f>'[1]Комплектующие'!$C$17</f>
        <v>Желтый, 1Y</v>
      </c>
      <c r="D16" s="90" t="str">
        <f>'[1]Комплектующие'!$D$17</f>
        <v>DIP</v>
      </c>
      <c r="E16" s="95">
        <f>'[1]Комплектующие'!$H$17</f>
        <v>10</v>
      </c>
      <c r="F16" s="48" t="str">
        <f>'[1]Комплектующие'!$F$17&amp;" x "&amp;'[1]Комплектующие'!$G$17</f>
        <v>320 x 160</v>
      </c>
      <c r="G16" s="48" t="str">
        <f>'[1]Комплектующие'!$I$17&amp;" x "&amp;'[1]Комплектующие'!$J$17</f>
        <v>32 x 16</v>
      </c>
      <c r="H16" s="91">
        <f>'[1]Комплектующие'!$E$17</f>
        <v>0</v>
      </c>
      <c r="I16" s="92">
        <f>'[1]Комплектующие'!$M$17</f>
        <v>0</v>
      </c>
      <c r="J16" s="93">
        <f>'[1]Комплектующие'!$K$17</f>
        <v>12</v>
      </c>
      <c r="K16" s="94"/>
      <c r="L16" s="94"/>
      <c r="M16" s="92">
        <f>'[1]Комплектующие'!$S$17</f>
        <v>50</v>
      </c>
      <c r="N16" s="45"/>
      <c r="O16" s="49">
        <f>'[1]Комплектующие'!$AQ$17</f>
        <v>11.9</v>
      </c>
      <c r="P16" s="51">
        <f>'[1]Комплектующие'!$AT$17</f>
        <v>12.5</v>
      </c>
      <c r="R16" s="71">
        <f t="shared" si="1"/>
        <v>0</v>
      </c>
      <c r="S16" s="51">
        <f>ROUND(ROUND($S$3*ROUND(P16/1.2,2),2)*1.2,2)</f>
        <v>0</v>
      </c>
      <c r="U16" s="41"/>
      <c r="V16" s="50">
        <f t="shared" si="0"/>
        <v>0</v>
      </c>
      <c r="W16" s="50">
        <f>ROUND(U16*V16,2)</f>
        <v>0</v>
      </c>
      <c r="X16" s="50">
        <f>ROUND(W16*0.2,2)</f>
        <v>0</v>
      </c>
      <c r="Y16" s="51">
        <f>W16+X16</f>
        <v>0</v>
      </c>
    </row>
    <row r="17" spans="2:25" s="44" customFormat="1" ht="15" customHeight="1" hidden="1" thickBot="1">
      <c r="B17" s="52" t="str">
        <f>'[1]Комплектующие'!$A$19</f>
        <v>MY (out) M10 DIP 320×160 4500nit</v>
      </c>
      <c r="C17" s="89" t="str">
        <f>'[1]Комплектующие'!$C$19</f>
        <v>Семицветный, 1R1G1B</v>
      </c>
      <c r="D17" s="90" t="str">
        <f>'[1]Комплектующие'!$D$19</f>
        <v>DIP</v>
      </c>
      <c r="E17" s="95">
        <f>'[1]Комплектующие'!$H$19</f>
        <v>20</v>
      </c>
      <c r="F17" s="48" t="str">
        <f>'[1]Комплектующие'!$F$19&amp;" x "&amp;'[1]Комплектующие'!$G$19</f>
        <v>320 x 160</v>
      </c>
      <c r="G17" s="48" t="str">
        <f>'[1]Комплектующие'!$I$19&amp;" x "&amp;'[1]Комплектующие'!$J$19</f>
        <v>16 x 8</v>
      </c>
      <c r="H17" s="91">
        <f>'[1]Комплектующие'!$E$19</f>
        <v>4500</v>
      </c>
      <c r="I17" s="92">
        <f>'[1]Комплектующие'!$M$19</f>
        <v>0</v>
      </c>
      <c r="J17" s="93">
        <f>'[1]Комплектующие'!$K$19</f>
        <v>12</v>
      </c>
      <c r="K17" s="94"/>
      <c r="L17" s="94"/>
      <c r="M17" s="92">
        <f>'[1]Комплектующие'!$S$19</f>
        <v>48</v>
      </c>
      <c r="N17" s="45"/>
      <c r="O17" s="49">
        <f>'[1]Комплектующие'!$AQ$19</f>
        <v>0</v>
      </c>
      <c r="P17" s="51">
        <f>'[1]Комплектующие'!$AT$19</f>
        <v>0</v>
      </c>
      <c r="R17" s="71">
        <f t="shared" si="1"/>
        <v>0</v>
      </c>
      <c r="S17" s="51">
        <f t="shared" si="1"/>
        <v>0</v>
      </c>
      <c r="U17" s="41"/>
      <c r="V17" s="50">
        <f>IF(U17=0,0,IF(M17=0,S17/1.2,IF(AND(S17=0,MOD(U17,M17)&lt;&gt;0),0,ROUND(((U17-MOD(U17,M17))*R17+MOD(U17,M17)*S17)/1.2/U17,2))))</f>
        <v>0</v>
      </c>
      <c r="W17" s="50">
        <f>ROUND(U17*V17,2)</f>
        <v>0</v>
      </c>
      <c r="X17" s="50">
        <f>ROUND(W17*0.2,2)</f>
        <v>0</v>
      </c>
      <c r="Y17" s="51">
        <f>W17+X17</f>
        <v>0</v>
      </c>
    </row>
    <row r="18" spans="2:25" ht="4.5" customHeight="1" thickBot="1" thickTop="1">
      <c r="B18" s="72"/>
      <c r="C18" s="42"/>
      <c r="D18" s="96"/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0"/>
      <c r="R18" s="42"/>
      <c r="S18" s="42"/>
      <c r="T18" s="40"/>
      <c r="U18" s="42"/>
      <c r="V18" s="42"/>
      <c r="W18" s="42"/>
      <c r="X18" s="42"/>
      <c r="Y18" s="42"/>
    </row>
    <row r="19" spans="2:25" ht="15.75" thickTop="1">
      <c r="B19" s="21" t="s">
        <v>30</v>
      </c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2"/>
      <c r="N19" s="22"/>
      <c r="O19" s="23"/>
      <c r="P19" s="25"/>
      <c r="R19" s="24"/>
      <c r="S19" s="25"/>
      <c r="U19" s="24"/>
      <c r="V19" s="23"/>
      <c r="W19" s="23"/>
      <c r="X19" s="23"/>
      <c r="Y19" s="25"/>
    </row>
    <row r="20" spans="2:25" ht="30" customHeight="1" thickBot="1">
      <c r="B20" s="73" t="s">
        <v>8</v>
      </c>
      <c r="C20" s="26" t="s">
        <v>9</v>
      </c>
      <c r="D20" s="26" t="s">
        <v>10</v>
      </c>
      <c r="E20" s="26" t="s">
        <v>11</v>
      </c>
      <c r="F20" s="26" t="s">
        <v>12</v>
      </c>
      <c r="G20" s="26" t="s">
        <v>13</v>
      </c>
      <c r="H20" s="26" t="s">
        <v>14</v>
      </c>
      <c r="I20" s="26" t="s">
        <v>15</v>
      </c>
      <c r="J20" s="26" t="s">
        <v>16</v>
      </c>
      <c r="K20" s="56"/>
      <c r="L20" s="57"/>
      <c r="M20" s="26" t="s">
        <v>17</v>
      </c>
      <c r="N20" s="58"/>
      <c r="O20" s="74" t="s">
        <v>18</v>
      </c>
      <c r="P20" s="75" t="s">
        <v>19</v>
      </c>
      <c r="R20" s="73" t="str">
        <f>O20</f>
        <v>Упаковками</v>
      </c>
      <c r="S20" s="75" t="str">
        <f>P20</f>
        <v>Поштучно</v>
      </c>
      <c r="U20" s="73" t="s">
        <v>20</v>
      </c>
      <c r="V20" s="26" t="s">
        <v>21</v>
      </c>
      <c r="W20" s="26" t="s">
        <v>22</v>
      </c>
      <c r="X20" s="26" t="s">
        <v>23</v>
      </c>
      <c r="Y20" s="75" t="s">
        <v>24</v>
      </c>
    </row>
    <row r="21" spans="2:25" s="40" customFormat="1" ht="15" customHeight="1">
      <c r="B21" s="69" t="s">
        <v>29</v>
      </c>
      <c r="C21" s="83"/>
      <c r="D21" s="46"/>
      <c r="E21" s="84"/>
      <c r="F21" s="47"/>
      <c r="G21" s="47"/>
      <c r="H21" s="85"/>
      <c r="I21" s="86"/>
      <c r="J21" s="87"/>
      <c r="K21" s="88"/>
      <c r="L21" s="88"/>
      <c r="M21" s="86"/>
      <c r="N21" s="86"/>
      <c r="O21" s="36"/>
      <c r="P21" s="37"/>
      <c r="Q21" s="44"/>
      <c r="R21" s="70"/>
      <c r="S21" s="37"/>
      <c r="T21" s="44"/>
      <c r="U21" s="38"/>
      <c r="V21" s="39"/>
      <c r="W21" s="39"/>
      <c r="X21" s="39"/>
      <c r="Y21" s="37"/>
    </row>
    <row r="22" spans="2:25" s="40" customFormat="1" ht="15" customHeight="1">
      <c r="B22" s="52" t="str">
        <f>'[1]Комплектующие'!$A$48</f>
        <v>QL (out) Q2,5 RGB SMD 320×160 4500nit (Pro)</v>
      </c>
      <c r="C22" s="89" t="str">
        <f>'[1]Комплектующие'!$C$48</f>
        <v>Полноцветный, 1RGB</v>
      </c>
      <c r="D22" s="90" t="str">
        <f>'[1]Комплектующие'!$D$48</f>
        <v>SMD</v>
      </c>
      <c r="E22" s="95">
        <f>'[1]Комплектующие'!$H$48</f>
        <v>2.5</v>
      </c>
      <c r="F22" s="48" t="str">
        <f>'[1]Комплектующие'!$F$48&amp;" x "&amp;'[1]Комплектующие'!$G$48</f>
        <v>320 x 160</v>
      </c>
      <c r="G22" s="48" t="str">
        <f>'[1]Комплектующие'!$I$48&amp;" x "&amp;'[1]Комплектующие'!$J$48</f>
        <v>128 x 64</v>
      </c>
      <c r="H22" s="91">
        <f>'[1]Комплектующие'!$E$48</f>
        <v>4500</v>
      </c>
      <c r="I22" s="92">
        <f>'[1]Комплектующие'!$M$48</f>
        <v>648</v>
      </c>
      <c r="J22" s="93">
        <f>'[1]Комплектующие'!$K$48</f>
        <v>75</v>
      </c>
      <c r="K22" s="94"/>
      <c r="L22" s="94"/>
      <c r="M22" s="92">
        <f>'[1]Комплектующие'!$S$48</f>
        <v>40</v>
      </c>
      <c r="N22" s="45"/>
      <c r="O22" s="49">
        <f>'[1]Комплектующие'!$AQ$48</f>
        <v>105.5</v>
      </c>
      <c r="P22" s="51"/>
      <c r="Q22" s="44"/>
      <c r="R22" s="71">
        <f aca="true" t="shared" si="2" ref="R22:S39">ROUNDUP($S$3*O22,2)</f>
        <v>0</v>
      </c>
      <c r="S22" s="51">
        <f aca="true" t="shared" si="3" ref="S22:S33">ROUND(ROUND($S$3*ROUND(P22/1.2,2),2)*1.2,2)</f>
        <v>0</v>
      </c>
      <c r="T22" s="44"/>
      <c r="U22" s="41"/>
      <c r="V22" s="50">
        <f aca="true" t="shared" si="4" ref="V22:V39">IF(U22=0,0,IF(M22=0,S22/1.2,IF(AND(S22=0,MOD(U22,M22)&lt;&gt;0),0,ROUND(((U22-MOD(U22,M22))*R22+MOD(U22,M22)*S22)/1.2/U22,2))))</f>
        <v>0</v>
      </c>
      <c r="W22" s="50">
        <f aca="true" t="shared" si="5" ref="W22:W40">ROUND(U22*V22,2)</f>
        <v>0</v>
      </c>
      <c r="X22" s="50">
        <f aca="true" t="shared" si="6" ref="X22:X40">ROUND(W22*0.2,2)</f>
        <v>0</v>
      </c>
      <c r="Y22" s="51">
        <f aca="true" t="shared" si="7" ref="Y22:Y40">W22+X22</f>
        <v>0</v>
      </c>
    </row>
    <row r="23" spans="2:25" s="40" customFormat="1" ht="15" customHeight="1">
      <c r="B23" s="52" t="str">
        <f>'[1]Комплектующие'!$A$50</f>
        <v>QL (out) Q3,07 RGB SMD 320×160 5000nit (Pro)</v>
      </c>
      <c r="C23" s="89" t="str">
        <f>'[1]Комплектующие'!$C$50</f>
        <v>Полноцветный, 1RGB</v>
      </c>
      <c r="D23" s="90" t="str">
        <f>'[1]Комплектующие'!$D$50</f>
        <v>SMD</v>
      </c>
      <c r="E23" s="95">
        <f>'[1]Комплектующие'!$H$50</f>
        <v>3.076</v>
      </c>
      <c r="F23" s="48" t="str">
        <f>'[1]Комплектующие'!$F$50&amp;" x "&amp;'[1]Комплектующие'!$G$50</f>
        <v>320 x 160</v>
      </c>
      <c r="G23" s="48" t="str">
        <f>'[1]Комплектующие'!$I$50&amp;" x "&amp;'[1]Комплектующие'!$J$50</f>
        <v>104 x 52</v>
      </c>
      <c r="H23" s="91">
        <f>'[1]Комплектующие'!$E$50</f>
        <v>5000</v>
      </c>
      <c r="I23" s="92">
        <f>'[1]Комплектующие'!$M$50</f>
        <v>786</v>
      </c>
      <c r="J23" s="93">
        <f>'[1]Комплектующие'!$K$50</f>
        <v>75</v>
      </c>
      <c r="K23" s="94"/>
      <c r="L23" s="94"/>
      <c r="M23" s="92">
        <f>'[1]Комплектующие'!$S$50</f>
        <v>40</v>
      </c>
      <c r="N23" s="45"/>
      <c r="O23" s="49">
        <f>'[1]Комплектующие'!$AQ$50</f>
        <v>78.2</v>
      </c>
      <c r="P23" s="51"/>
      <c r="Q23" s="44"/>
      <c r="R23" s="71">
        <f t="shared" si="2"/>
        <v>0</v>
      </c>
      <c r="S23" s="51">
        <f t="shared" si="3"/>
        <v>0</v>
      </c>
      <c r="T23" s="44"/>
      <c r="U23" s="41"/>
      <c r="V23" s="50">
        <f t="shared" si="4"/>
        <v>0</v>
      </c>
      <c r="W23" s="50">
        <f t="shared" si="5"/>
        <v>0</v>
      </c>
      <c r="X23" s="50">
        <f t="shared" si="6"/>
        <v>0</v>
      </c>
      <c r="Y23" s="51">
        <f t="shared" si="7"/>
        <v>0</v>
      </c>
    </row>
    <row r="24" spans="2:25" s="40" customFormat="1" ht="15" customHeight="1">
      <c r="B24" s="52" t="str">
        <f>'[1]Комплектующие'!$A$49</f>
        <v>QL (out) Q3,07 RGB SMD 320×160 5000nit (Eco)</v>
      </c>
      <c r="C24" s="89" t="str">
        <f>'[1]Комплектующие'!$C$49</f>
        <v>Полноцветный, 1RGB</v>
      </c>
      <c r="D24" s="90" t="str">
        <f>'[1]Комплектующие'!$D$49</f>
        <v>SMD</v>
      </c>
      <c r="E24" s="95">
        <f>'[1]Комплектующие'!$H$49</f>
        <v>3.076</v>
      </c>
      <c r="F24" s="48" t="str">
        <f>'[1]Комплектующие'!$F$49&amp;" x "&amp;'[1]Комплектующие'!$G$49</f>
        <v>320 x 160</v>
      </c>
      <c r="G24" s="48" t="str">
        <f>'[1]Комплектующие'!$I$49&amp;" x "&amp;'[1]Комплектующие'!$J$49</f>
        <v>104 x 52</v>
      </c>
      <c r="H24" s="91">
        <f>'[1]Комплектующие'!$E$49</f>
        <v>5000</v>
      </c>
      <c r="I24" s="92">
        <f>'[1]Комплектующие'!$M$49</f>
        <v>786</v>
      </c>
      <c r="J24" s="93">
        <f>'[1]Комплектующие'!$K$49</f>
        <v>75</v>
      </c>
      <c r="K24" s="94"/>
      <c r="L24" s="94"/>
      <c r="M24" s="92">
        <f>'[1]Комплектующие'!$S$49</f>
        <v>40</v>
      </c>
      <c r="N24" s="45"/>
      <c r="O24" s="49">
        <f>'[1]Комплектующие'!$AQ$49</f>
        <v>74.3</v>
      </c>
      <c r="P24" s="51"/>
      <c r="Q24" s="44"/>
      <c r="R24" s="71">
        <f t="shared" si="2"/>
        <v>0</v>
      </c>
      <c r="S24" s="51">
        <f t="shared" si="3"/>
        <v>0</v>
      </c>
      <c r="T24" s="44"/>
      <c r="U24" s="41"/>
      <c r="V24" s="50">
        <f t="shared" si="4"/>
        <v>0</v>
      </c>
      <c r="W24" s="50">
        <f t="shared" si="5"/>
        <v>0</v>
      </c>
      <c r="X24" s="50">
        <f t="shared" si="6"/>
        <v>0</v>
      </c>
      <c r="Y24" s="51">
        <f t="shared" si="7"/>
        <v>0</v>
      </c>
    </row>
    <row r="25" spans="2:25" s="40" customFormat="1" ht="15" customHeight="1">
      <c r="B25" s="52" t="str">
        <f>'[1]Комплектующие'!$A$52</f>
        <v>QL (out) Q4 RGB SMD 320×160 5500nit (Pro)</v>
      </c>
      <c r="C25" s="89" t="str">
        <f>'[1]Комплектующие'!$C$52</f>
        <v>Полноцветный, 1RGB</v>
      </c>
      <c r="D25" s="90" t="str">
        <f>'[1]Комплектующие'!$D$52</f>
        <v>SMD</v>
      </c>
      <c r="E25" s="95">
        <f>'[1]Комплектующие'!$H$52</f>
        <v>4</v>
      </c>
      <c r="F25" s="48" t="str">
        <f>'[1]Комплектующие'!$F$52&amp;" x "&amp;'[1]Комплектующие'!$G$52</f>
        <v>320 x 160</v>
      </c>
      <c r="G25" s="48" t="str">
        <f>'[1]Комплектующие'!$I$52&amp;" x "&amp;'[1]Комплектующие'!$J$52</f>
        <v>80 x 40</v>
      </c>
      <c r="H25" s="91">
        <f>'[1]Комплектующие'!$E$52</f>
        <v>5500</v>
      </c>
      <c r="I25" s="92">
        <f>'[1]Комплектующие'!$M$52</f>
        <v>909</v>
      </c>
      <c r="J25" s="93">
        <f>'[1]Комплектующие'!$K$52</f>
        <v>75</v>
      </c>
      <c r="K25" s="94"/>
      <c r="L25" s="94"/>
      <c r="M25" s="92">
        <f>'[1]Комплектующие'!$S$52</f>
        <v>40</v>
      </c>
      <c r="N25" s="45"/>
      <c r="O25" s="49">
        <f>'[1]Комплектующие'!$AQ$52</f>
        <v>47.7</v>
      </c>
      <c r="P25" s="51"/>
      <c r="Q25" s="44"/>
      <c r="R25" s="71">
        <f t="shared" si="2"/>
        <v>0</v>
      </c>
      <c r="S25" s="51">
        <f t="shared" si="3"/>
        <v>0</v>
      </c>
      <c r="T25" s="44"/>
      <c r="U25" s="41"/>
      <c r="V25" s="50">
        <f t="shared" si="4"/>
        <v>0</v>
      </c>
      <c r="W25" s="50">
        <f t="shared" si="5"/>
        <v>0</v>
      </c>
      <c r="X25" s="50">
        <f t="shared" si="6"/>
        <v>0</v>
      </c>
      <c r="Y25" s="51">
        <f t="shared" si="7"/>
        <v>0</v>
      </c>
    </row>
    <row r="26" spans="2:25" s="40" customFormat="1" ht="15" customHeight="1">
      <c r="B26" s="52" t="str">
        <f>'[1]Комплектующие'!$A$51</f>
        <v>QL (out) Q4 RGB SMD 320×160 5500nit (Eco)</v>
      </c>
      <c r="C26" s="89" t="str">
        <f>'[1]Комплектующие'!$C$51</f>
        <v>Полноцветный, 1RGB</v>
      </c>
      <c r="D26" s="90" t="str">
        <f>'[1]Комплектующие'!$D$51</f>
        <v>SMD</v>
      </c>
      <c r="E26" s="95">
        <f>'[1]Комплектующие'!$H$51</f>
        <v>4</v>
      </c>
      <c r="F26" s="48" t="str">
        <f>'[1]Комплектующие'!$F$51&amp;" x "&amp;'[1]Комплектующие'!$G$51</f>
        <v>320 x 160</v>
      </c>
      <c r="G26" s="48" t="str">
        <f>'[1]Комплектующие'!$I$51&amp;" x "&amp;'[1]Комплектующие'!$J$51</f>
        <v>80 x 40</v>
      </c>
      <c r="H26" s="91">
        <f>'[1]Комплектующие'!$E$51</f>
        <v>5500</v>
      </c>
      <c r="I26" s="92">
        <f>'[1]Комплектующие'!$M$51</f>
        <v>909</v>
      </c>
      <c r="J26" s="93">
        <f>'[1]Комплектующие'!$K$51</f>
        <v>75</v>
      </c>
      <c r="K26" s="94"/>
      <c r="L26" s="94"/>
      <c r="M26" s="92">
        <f>'[1]Комплектующие'!$S$51</f>
        <v>40</v>
      </c>
      <c r="N26" s="45"/>
      <c r="O26" s="49">
        <f>'[1]Комплектующие'!$AQ$51</f>
        <v>41.7</v>
      </c>
      <c r="P26" s="51"/>
      <c r="Q26" s="44"/>
      <c r="R26" s="71">
        <f t="shared" si="2"/>
        <v>0</v>
      </c>
      <c r="S26" s="51">
        <f t="shared" si="3"/>
        <v>0</v>
      </c>
      <c r="T26" s="44"/>
      <c r="U26" s="41"/>
      <c r="V26" s="50">
        <f t="shared" si="4"/>
        <v>0</v>
      </c>
      <c r="W26" s="50">
        <f t="shared" si="5"/>
        <v>0</v>
      </c>
      <c r="X26" s="50">
        <f t="shared" si="6"/>
        <v>0</v>
      </c>
      <c r="Y26" s="51">
        <f t="shared" si="7"/>
        <v>0</v>
      </c>
    </row>
    <row r="27" spans="2:25" s="40" customFormat="1" ht="15" customHeight="1">
      <c r="B27" s="52" t="str">
        <f>'[1]Комплектующие'!$A$54</f>
        <v>QL (out) Q5 RGB SMD 320×160 5500nit (Pro)</v>
      </c>
      <c r="C27" s="89" t="str">
        <f>'[1]Комплектующие'!$C$54</f>
        <v>Полноцветный, 1RGB</v>
      </c>
      <c r="D27" s="90" t="str">
        <f>'[1]Комплектующие'!$D$54</f>
        <v>SMD</v>
      </c>
      <c r="E27" s="95">
        <f>'[1]Комплектующие'!$H$54</f>
        <v>5</v>
      </c>
      <c r="F27" s="48" t="str">
        <f>'[1]Комплектующие'!$F$54&amp;" x "&amp;'[1]Комплектующие'!$G$54</f>
        <v>320 x 160</v>
      </c>
      <c r="G27" s="48" t="str">
        <f>'[1]Комплектующие'!$I$54&amp;" x "&amp;'[1]Комплектующие'!$J$54</f>
        <v>64 x 32</v>
      </c>
      <c r="H27" s="91">
        <f>'[1]Комплектующие'!$E$54</f>
        <v>5500</v>
      </c>
      <c r="I27" s="92">
        <f>'[1]Комплектующие'!$M$54</f>
        <v>836</v>
      </c>
      <c r="J27" s="93">
        <f>'[1]Комплектующие'!$K$54</f>
        <v>75</v>
      </c>
      <c r="K27" s="94"/>
      <c r="L27" s="94"/>
      <c r="M27" s="92">
        <f>'[1]Комплектующие'!$S$54</f>
        <v>40</v>
      </c>
      <c r="N27" s="45"/>
      <c r="O27" s="49">
        <f>'[1]Комплектующие'!$AQ$54</f>
        <v>39.1</v>
      </c>
      <c r="P27" s="51"/>
      <c r="Q27" s="44"/>
      <c r="R27" s="71">
        <f t="shared" si="2"/>
        <v>0</v>
      </c>
      <c r="S27" s="51">
        <f t="shared" si="3"/>
        <v>0</v>
      </c>
      <c r="T27" s="44"/>
      <c r="U27" s="41"/>
      <c r="V27" s="50">
        <f t="shared" si="4"/>
        <v>0</v>
      </c>
      <c r="W27" s="50">
        <f t="shared" si="5"/>
        <v>0</v>
      </c>
      <c r="X27" s="50">
        <f t="shared" si="6"/>
        <v>0</v>
      </c>
      <c r="Y27" s="51">
        <f t="shared" si="7"/>
        <v>0</v>
      </c>
    </row>
    <row r="28" spans="2:25" s="40" customFormat="1" ht="15" customHeight="1">
      <c r="B28" s="52" t="str">
        <f>'[1]Комплектующие'!$A$53</f>
        <v>QL (out) Q5 RGB SMD 320×160 5500nit (Eco)</v>
      </c>
      <c r="C28" s="89" t="str">
        <f>'[1]Комплектующие'!$C$53</f>
        <v>Полноцветный, 1RGB</v>
      </c>
      <c r="D28" s="90" t="str">
        <f>'[1]Комплектующие'!$D$53</f>
        <v>SMD</v>
      </c>
      <c r="E28" s="95">
        <f>'[1]Комплектующие'!$H$53</f>
        <v>5</v>
      </c>
      <c r="F28" s="48" t="str">
        <f>'[1]Комплектующие'!$F$53&amp;" x "&amp;'[1]Комплектующие'!$G$53</f>
        <v>320 x 160</v>
      </c>
      <c r="G28" s="48" t="str">
        <f>'[1]Комплектующие'!$I$53&amp;" x "&amp;'[1]Комплектующие'!$J$53</f>
        <v>64 x 32</v>
      </c>
      <c r="H28" s="91">
        <f>'[1]Комплектующие'!$E$53</f>
        <v>5500</v>
      </c>
      <c r="I28" s="92">
        <f>'[1]Комплектующие'!$M$53</f>
        <v>836</v>
      </c>
      <c r="J28" s="93">
        <f>'[1]Комплектующие'!$K$53</f>
        <v>75</v>
      </c>
      <c r="K28" s="94"/>
      <c r="L28" s="94"/>
      <c r="M28" s="92">
        <f>'[1]Комплектующие'!$S$53</f>
        <v>40</v>
      </c>
      <c r="N28" s="45"/>
      <c r="O28" s="49">
        <f>'[1]Комплектующие'!$AQ$53</f>
        <v>33.9</v>
      </c>
      <c r="P28" s="51">
        <f>'[1]Комплектующие'!$AT$53</f>
        <v>35.7</v>
      </c>
      <c r="Q28" s="44"/>
      <c r="R28" s="71">
        <f t="shared" si="2"/>
        <v>0</v>
      </c>
      <c r="S28" s="51">
        <f t="shared" si="3"/>
        <v>0</v>
      </c>
      <c r="T28" s="44"/>
      <c r="U28" s="41"/>
      <c r="V28" s="50">
        <f t="shared" si="4"/>
        <v>0</v>
      </c>
      <c r="W28" s="50">
        <f t="shared" si="5"/>
        <v>0</v>
      </c>
      <c r="X28" s="50">
        <f t="shared" si="6"/>
        <v>0</v>
      </c>
      <c r="Y28" s="51">
        <f t="shared" si="7"/>
        <v>0</v>
      </c>
    </row>
    <row r="29" spans="2:25" s="40" customFormat="1" ht="15" customHeight="1">
      <c r="B29" s="52" t="str">
        <f>'[1]Комплектующие'!$A$55</f>
        <v>QL (out) Q6 RGB SMD 192×192 5000nit</v>
      </c>
      <c r="C29" s="89" t="str">
        <f>'[1]Комплектующие'!$C$55</f>
        <v>Полноцветный, 1RGB</v>
      </c>
      <c r="D29" s="90" t="str">
        <f>'[1]Комплектующие'!$D$55</f>
        <v>SMD</v>
      </c>
      <c r="E29" s="95">
        <f>'[1]Комплектующие'!$H$55</f>
        <v>6</v>
      </c>
      <c r="F29" s="48" t="str">
        <f>'[1]Комплектующие'!$F$55&amp;" x "&amp;'[1]Комплектующие'!$G$55</f>
        <v>192 x 192</v>
      </c>
      <c r="G29" s="48" t="str">
        <f>'[1]Комплектующие'!$I$55&amp;" x "&amp;'[1]Комплектующие'!$J$55</f>
        <v>32 x 32</v>
      </c>
      <c r="H29" s="91">
        <f>'[1]Комплектующие'!$E$55</f>
        <v>5000</v>
      </c>
      <c r="I29" s="92">
        <f>'[1]Комплектующие'!$M$55</f>
        <v>946</v>
      </c>
      <c r="J29" s="93">
        <f>'[1]Комплектующие'!$K$55</f>
        <v>75</v>
      </c>
      <c r="K29" s="94"/>
      <c r="L29" s="94"/>
      <c r="M29" s="92">
        <f>'[1]Комплектующие'!$S$55</f>
        <v>40</v>
      </c>
      <c r="N29" s="45"/>
      <c r="O29" s="49">
        <f>'[1]Комплектующие'!$AQ$55</f>
        <v>23.9</v>
      </c>
      <c r="P29" s="51"/>
      <c r="Q29" s="44"/>
      <c r="R29" s="71">
        <f t="shared" si="2"/>
        <v>0</v>
      </c>
      <c r="S29" s="51">
        <f t="shared" si="3"/>
        <v>0</v>
      </c>
      <c r="T29" s="44"/>
      <c r="U29" s="41"/>
      <c r="V29" s="50">
        <f t="shared" si="4"/>
        <v>0</v>
      </c>
      <c r="W29" s="50">
        <f t="shared" si="5"/>
        <v>0</v>
      </c>
      <c r="X29" s="50">
        <f t="shared" si="6"/>
        <v>0</v>
      </c>
      <c r="Y29" s="51">
        <f t="shared" si="7"/>
        <v>0</v>
      </c>
    </row>
    <row r="30" spans="2:25" s="40" customFormat="1" ht="15" customHeight="1">
      <c r="B30" s="52" t="str">
        <f>'[1]Комплектующие'!$A$56</f>
        <v>QL (out) Q6,66 RGB SMD 320×160 5500nit (Eco)</v>
      </c>
      <c r="C30" s="89" t="str">
        <f>'[1]Комплектующие'!$C$56</f>
        <v>Полноцветный, 1RGB</v>
      </c>
      <c r="D30" s="90" t="str">
        <f>'[1]Комплектующие'!$D$56</f>
        <v>SMD</v>
      </c>
      <c r="E30" s="95">
        <f>'[1]Комплектующие'!$H$56</f>
        <v>6.66</v>
      </c>
      <c r="F30" s="48" t="str">
        <f>'[1]Комплектующие'!$F$56&amp;" x "&amp;'[1]Комплектующие'!$G$56</f>
        <v>320 x 160</v>
      </c>
      <c r="G30" s="48" t="str">
        <f>'[1]Комплектующие'!$I$56&amp;" x "&amp;'[1]Комплектующие'!$J$56</f>
        <v>48 x 24</v>
      </c>
      <c r="H30" s="91">
        <f>'[1]Комплектующие'!$E$56</f>
        <v>5500</v>
      </c>
      <c r="I30" s="92">
        <f>'[1]Комплектующие'!$M$56</f>
        <v>892</v>
      </c>
      <c r="J30" s="93">
        <f>'[1]Комплектующие'!$K$56</f>
        <v>75</v>
      </c>
      <c r="K30" s="94"/>
      <c r="L30" s="94"/>
      <c r="M30" s="92">
        <f>'[1]Комплектующие'!$S$56</f>
        <v>40</v>
      </c>
      <c r="N30" s="45"/>
      <c r="O30" s="49">
        <f>'[1]Комплектующие'!$AQ$56</f>
        <v>30</v>
      </c>
      <c r="P30" s="51">
        <f>'[1]Комплектующие'!$AT$56</f>
        <v>31.6</v>
      </c>
      <c r="Q30" s="44"/>
      <c r="R30" s="71">
        <f t="shared" si="2"/>
        <v>0</v>
      </c>
      <c r="S30" s="51">
        <f t="shared" si="3"/>
        <v>0</v>
      </c>
      <c r="T30" s="44"/>
      <c r="U30" s="41"/>
      <c r="V30" s="50">
        <f t="shared" si="4"/>
        <v>0</v>
      </c>
      <c r="W30" s="50">
        <f t="shared" si="5"/>
        <v>0</v>
      </c>
      <c r="X30" s="50">
        <f t="shared" si="6"/>
        <v>0</v>
      </c>
      <c r="Y30" s="51">
        <f t="shared" si="7"/>
        <v>0</v>
      </c>
    </row>
    <row r="31" spans="2:25" s="40" customFormat="1" ht="15" customHeight="1">
      <c r="B31" s="52" t="str">
        <f>'[1]Комплектующие'!$A$57</f>
        <v>QL (out) Q6,66 RGB SMD 320×160 5500nit (Pro)</v>
      </c>
      <c r="C31" s="89" t="str">
        <f>'[1]Комплектующие'!$C$57</f>
        <v>Полноцветный, 1RGB</v>
      </c>
      <c r="D31" s="90" t="str">
        <f>'[1]Комплектующие'!$D$57</f>
        <v>SMD</v>
      </c>
      <c r="E31" s="95">
        <f>'[1]Комплектующие'!$H$57</f>
        <v>6.66</v>
      </c>
      <c r="F31" s="48" t="str">
        <f>'[1]Комплектующие'!$F$57&amp;" x "&amp;'[1]Комплектующие'!$G$57</f>
        <v>320 x 160</v>
      </c>
      <c r="G31" s="48" t="str">
        <f>'[1]Комплектующие'!$I$57&amp;" x "&amp;'[1]Комплектующие'!$J$57</f>
        <v>48 x 24</v>
      </c>
      <c r="H31" s="91">
        <f>'[1]Комплектующие'!$E$57</f>
        <v>5500</v>
      </c>
      <c r="I31" s="92">
        <f>'[1]Комплектующие'!$M$57</f>
        <v>892</v>
      </c>
      <c r="J31" s="93">
        <f>'[1]Комплектующие'!$K$57</f>
        <v>75</v>
      </c>
      <c r="K31" s="94"/>
      <c r="L31" s="94"/>
      <c r="M31" s="92">
        <f>'[1]Комплектующие'!$S$57</f>
        <v>40</v>
      </c>
      <c r="N31" s="45"/>
      <c r="O31" s="49">
        <f>'[1]Комплектующие'!$AQ$57</f>
        <v>32.6</v>
      </c>
      <c r="P31" s="51">
        <f>'[1]Комплектующие'!$AT$57</f>
        <v>34.3</v>
      </c>
      <c r="Q31" s="44"/>
      <c r="R31" s="71">
        <f>ROUNDUP($S$3*O31,2)</f>
        <v>0</v>
      </c>
      <c r="S31" s="51">
        <f>ROUND(ROUND($S$3*ROUND(P31/1.2,2),2)*1.2,2)</f>
        <v>0</v>
      </c>
      <c r="T31" s="44"/>
      <c r="U31" s="41"/>
      <c r="V31" s="50">
        <f>IF(U31=0,0,IF(M31=0,S31/1.2,IF(AND(S31=0,MOD(U31,M31)&lt;&gt;0),0,ROUND(((U31-MOD(U31,M31))*R31+MOD(U31,M31)*S31)/1.2/U31,2))))</f>
        <v>0</v>
      </c>
      <c r="W31" s="50">
        <f>ROUND(U31*V31,2)</f>
        <v>0</v>
      </c>
      <c r="X31" s="50">
        <f>ROUND(W31*0.2,2)</f>
        <v>0</v>
      </c>
      <c r="Y31" s="51">
        <f>W31+X31</f>
        <v>0</v>
      </c>
    </row>
    <row r="32" spans="2:25" s="40" customFormat="1" ht="15" customHeight="1">
      <c r="B32" s="52" t="str">
        <f>'[1]Комплектующие'!$A$59</f>
        <v>QL (out) Q8 RGB SMD 320×160 5500nit (Eco)</v>
      </c>
      <c r="C32" s="89" t="str">
        <f>'[1]Комплектующие'!$C$59</f>
        <v>Полноцветный, 1RGB</v>
      </c>
      <c r="D32" s="90" t="str">
        <f>'[1]Комплектующие'!$D$59</f>
        <v>SMD</v>
      </c>
      <c r="E32" s="95">
        <f>'[1]Комплектующие'!$H$59</f>
        <v>8</v>
      </c>
      <c r="F32" s="48" t="str">
        <f>'[1]Комплектующие'!$F$59&amp;" x "&amp;'[1]Комплектующие'!$G$59</f>
        <v>320 x 160</v>
      </c>
      <c r="G32" s="48" t="str">
        <f>'[1]Комплектующие'!$I$59&amp;" x "&amp;'[1]Комплектующие'!$J$59</f>
        <v>40 x 20</v>
      </c>
      <c r="H32" s="91">
        <f>'[1]Комплектующие'!$E$59</f>
        <v>5500</v>
      </c>
      <c r="I32" s="92">
        <f>'[1]Комплектующие'!$M$59</f>
        <v>866</v>
      </c>
      <c r="J32" s="93">
        <f>'[1]Комплектующие'!$K$59</f>
        <v>75</v>
      </c>
      <c r="K32" s="94"/>
      <c r="L32" s="94"/>
      <c r="M32" s="92">
        <f>'[1]Комплектующие'!$S$59</f>
        <v>40</v>
      </c>
      <c r="N32" s="45"/>
      <c r="O32" s="49">
        <f>'[1]Комплектующие'!$AQ$59</f>
        <v>28.7</v>
      </c>
      <c r="P32" s="51">
        <f>'[1]Комплектующие'!$AT$59</f>
        <v>30.2</v>
      </c>
      <c r="Q32" s="44"/>
      <c r="R32" s="71">
        <f>ROUNDUP($S$3*O32,2)</f>
        <v>0</v>
      </c>
      <c r="S32" s="51">
        <f>ROUND(ROUND($S$3*ROUND(P32/1.2,2),2)*1.2,2)</f>
        <v>0</v>
      </c>
      <c r="T32" s="44"/>
      <c r="U32" s="41"/>
      <c r="V32" s="50">
        <f>IF(U32=0,0,IF(M32=0,S32/1.2,IF(AND(S32=0,MOD(U32,M32)&lt;&gt;0),0,ROUND(((U32-MOD(U32,M32))*R32+MOD(U32,M32)*S32)/1.2/U32,2))))</f>
        <v>0</v>
      </c>
      <c r="W32" s="50">
        <f>ROUND(U32*V32,2)</f>
        <v>0</v>
      </c>
      <c r="X32" s="50">
        <f>ROUND(W32*0.2,2)</f>
        <v>0</v>
      </c>
      <c r="Y32" s="51">
        <f>W32+X32</f>
        <v>0</v>
      </c>
    </row>
    <row r="33" spans="2:25" s="40" customFormat="1" ht="15" customHeight="1" thickBot="1">
      <c r="B33" s="52" t="str">
        <f>'[1]Комплектующие'!$A$60</f>
        <v>QL (out) Q8 RGB SMD 320×160 5500nit (Pro)</v>
      </c>
      <c r="C33" s="89" t="str">
        <f>'[1]Комплектующие'!$C$60</f>
        <v>Полноцветный, 1RGB</v>
      </c>
      <c r="D33" s="90" t="str">
        <f>'[1]Комплектующие'!$D$60</f>
        <v>SMD</v>
      </c>
      <c r="E33" s="95">
        <f>'[1]Комплектующие'!$H$60</f>
        <v>8</v>
      </c>
      <c r="F33" s="48" t="str">
        <f>'[1]Комплектующие'!$F$60&amp;" x "&amp;'[1]Комплектующие'!$G$60</f>
        <v>320 x 160</v>
      </c>
      <c r="G33" s="48" t="str">
        <f>'[1]Комплектующие'!$I$60&amp;" x "&amp;'[1]Комплектующие'!$J$60</f>
        <v>40 x 20</v>
      </c>
      <c r="H33" s="91">
        <f>'[1]Комплектующие'!$E$60</f>
        <v>5500</v>
      </c>
      <c r="I33" s="92">
        <f>'[1]Комплектующие'!$M$60</f>
        <v>866</v>
      </c>
      <c r="J33" s="93">
        <f>'[1]Комплектующие'!$K$60</f>
        <v>75</v>
      </c>
      <c r="K33" s="94"/>
      <c r="L33" s="94"/>
      <c r="M33" s="92">
        <f>'[1]Комплектующие'!$S$60</f>
        <v>40</v>
      </c>
      <c r="N33" s="45"/>
      <c r="O33" s="49">
        <f>'[1]Комплектующие'!$AQ$60</f>
        <v>28.7</v>
      </c>
      <c r="P33" s="51">
        <f>'[1]Комплектующие'!$AT$60</f>
        <v>30.2</v>
      </c>
      <c r="Q33" s="44"/>
      <c r="R33" s="71">
        <f t="shared" si="2"/>
        <v>0</v>
      </c>
      <c r="S33" s="51">
        <f t="shared" si="3"/>
        <v>0</v>
      </c>
      <c r="T33" s="44"/>
      <c r="U33" s="41"/>
      <c r="V33" s="50">
        <f t="shared" si="4"/>
        <v>0</v>
      </c>
      <c r="W33" s="50">
        <f t="shared" si="5"/>
        <v>0</v>
      </c>
      <c r="X33" s="50">
        <f t="shared" si="6"/>
        <v>0</v>
      </c>
      <c r="Y33" s="51">
        <f t="shared" si="7"/>
        <v>0</v>
      </c>
    </row>
    <row r="34" spans="2:25" s="40" customFormat="1" ht="15" customHeight="1" hidden="1">
      <c r="B34" s="52" t="str">
        <f>'[1]Комплектующие'!$A$60</f>
        <v>QL (out) Q8 RGB SMD 320×160 5500nit (Pro)</v>
      </c>
      <c r="C34" s="89" t="str">
        <f>'[1]Комплектующие'!$C$60</f>
        <v>Полноцветный, 1RGB</v>
      </c>
      <c r="D34" s="90" t="str">
        <f>'[1]Комплектующие'!$D$60</f>
        <v>SMD</v>
      </c>
      <c r="E34" s="95">
        <f>'[1]Комплектующие'!$H$60</f>
        <v>8</v>
      </c>
      <c r="F34" s="48" t="str">
        <f>'[1]Комплектующие'!$F$60&amp;" x "&amp;'[1]Комплектующие'!$G$60</f>
        <v>320 x 160</v>
      </c>
      <c r="G34" s="48" t="str">
        <f>'[1]Комплектующие'!$I$60&amp;" x "&amp;'[1]Комплектующие'!$J$60</f>
        <v>40 x 20</v>
      </c>
      <c r="H34" s="91">
        <f>'[1]Комплектующие'!$E$60</f>
        <v>5500</v>
      </c>
      <c r="I34" s="92">
        <f>'[1]Комплектующие'!$M$60</f>
        <v>866</v>
      </c>
      <c r="J34" s="93">
        <f>'[1]Комплектующие'!$K$60</f>
        <v>75</v>
      </c>
      <c r="K34" s="94"/>
      <c r="L34" s="94"/>
      <c r="M34" s="92">
        <f>'[1]Комплектующие'!$S$60</f>
        <v>40</v>
      </c>
      <c r="N34" s="45"/>
      <c r="O34" s="49">
        <f>'[1]Комплектующие'!$AQ$60</f>
        <v>28.7</v>
      </c>
      <c r="P34" s="51"/>
      <c r="Q34" s="44"/>
      <c r="R34" s="71">
        <f t="shared" si="2"/>
        <v>0</v>
      </c>
      <c r="S34" s="51">
        <f t="shared" si="2"/>
        <v>0</v>
      </c>
      <c r="T34" s="44"/>
      <c r="U34" s="41"/>
      <c r="V34" s="50">
        <f t="shared" si="4"/>
        <v>0</v>
      </c>
      <c r="W34" s="50">
        <f t="shared" si="5"/>
        <v>0</v>
      </c>
      <c r="X34" s="50">
        <f t="shared" si="6"/>
        <v>0</v>
      </c>
      <c r="Y34" s="51">
        <f t="shared" si="7"/>
        <v>0</v>
      </c>
    </row>
    <row r="35" spans="2:25" s="40" customFormat="1" ht="15" customHeight="1" hidden="1">
      <c r="B35" s="52" t="str">
        <f>'[1]Комплектующие'!$A$61</f>
        <v>QL (out) Q10 RGB SMD 320×160 6000nit</v>
      </c>
      <c r="C35" s="89" t="str">
        <f>'[1]Комплектующие'!$C$61</f>
        <v>Полноцветный, 1RGB</v>
      </c>
      <c r="D35" s="90" t="str">
        <f>'[1]Комплектующие'!$D$61</f>
        <v>SMD</v>
      </c>
      <c r="E35" s="95">
        <f>'[1]Комплектующие'!$H$61</f>
        <v>10</v>
      </c>
      <c r="F35" s="48" t="str">
        <f>'[1]Комплектующие'!$F$61&amp;" x "&amp;'[1]Комплектующие'!$G$61</f>
        <v>320 x 160</v>
      </c>
      <c r="G35" s="48" t="str">
        <f>'[1]Комплектующие'!$I$61&amp;" x "&amp;'[1]Комплектующие'!$J$61</f>
        <v>32 x 16</v>
      </c>
      <c r="H35" s="91">
        <f>'[1]Комплектующие'!$E$61</f>
        <v>6000</v>
      </c>
      <c r="I35" s="92">
        <f>'[1]Комплектующие'!$M$61</f>
        <v>857</v>
      </c>
      <c r="J35" s="93">
        <f>'[1]Комплектующие'!$K$61</f>
        <v>75</v>
      </c>
      <c r="K35" s="94"/>
      <c r="L35" s="94"/>
      <c r="M35" s="92">
        <f>'[1]Комплектующие'!$S$61</f>
        <v>40</v>
      </c>
      <c r="N35" s="45"/>
      <c r="O35" s="49">
        <f>'[1]Комплектующие'!$AQ$61</f>
        <v>28.7</v>
      </c>
      <c r="P35" s="51"/>
      <c r="Q35" s="44"/>
      <c r="R35" s="71">
        <f t="shared" si="2"/>
        <v>0</v>
      </c>
      <c r="S35" s="51">
        <f t="shared" si="2"/>
        <v>0</v>
      </c>
      <c r="T35" s="44"/>
      <c r="U35" s="41"/>
      <c r="V35" s="50">
        <f t="shared" si="4"/>
        <v>0</v>
      </c>
      <c r="W35" s="50">
        <f t="shared" si="5"/>
        <v>0</v>
      </c>
      <c r="X35" s="50">
        <f t="shared" si="6"/>
        <v>0</v>
      </c>
      <c r="Y35" s="51">
        <f t="shared" si="7"/>
        <v>0</v>
      </c>
    </row>
    <row r="36" spans="2:25" s="40" customFormat="1" ht="15" customHeight="1" hidden="1">
      <c r="B36" s="52" t="str">
        <f>'[1]Комплектующие'!$A$62</f>
        <v>QL (out) S3,07 RGB SMD 320×160 6000nit (gold wire)</v>
      </c>
      <c r="C36" s="89" t="str">
        <f>'[1]Комплектующие'!$C$62</f>
        <v>Полноцветный, 1RGB</v>
      </c>
      <c r="D36" s="90" t="str">
        <f>'[1]Комплектующие'!$D$62</f>
        <v>SMD</v>
      </c>
      <c r="E36" s="95">
        <f>'[1]Комплектующие'!$H$62</f>
        <v>3.07</v>
      </c>
      <c r="F36" s="48" t="str">
        <f>'[1]Комплектующие'!$F$62&amp;" x "&amp;'[1]Комплектующие'!$G$62</f>
        <v>320 x 160</v>
      </c>
      <c r="G36" s="48" t="str">
        <f>'[1]Комплектующие'!$I$62&amp;" x "&amp;'[1]Комплектующие'!$J$62</f>
        <v>104 x 52</v>
      </c>
      <c r="H36" s="91">
        <f>'[1]Комплектующие'!$E$62</f>
        <v>6000</v>
      </c>
      <c r="I36" s="92">
        <f>'[1]Комплектующие'!$M$62</f>
        <v>782</v>
      </c>
      <c r="J36" s="93">
        <f>'[1]Комплектующие'!$K$62</f>
        <v>75</v>
      </c>
      <c r="K36" s="94"/>
      <c r="L36" s="94"/>
      <c r="M36" s="92">
        <f>'[1]Комплектующие'!$S$62</f>
        <v>40</v>
      </c>
      <c r="N36" s="45"/>
      <c r="O36" s="49">
        <f>'[1]Комплектующие'!$AQ$62</f>
        <v>0</v>
      </c>
      <c r="P36" s="51"/>
      <c r="Q36" s="44"/>
      <c r="R36" s="71">
        <f t="shared" si="2"/>
        <v>0</v>
      </c>
      <c r="S36" s="51">
        <f t="shared" si="2"/>
        <v>0</v>
      </c>
      <c r="T36" s="44"/>
      <c r="U36" s="41"/>
      <c r="V36" s="50">
        <f t="shared" si="4"/>
        <v>0</v>
      </c>
      <c r="W36" s="50">
        <f t="shared" si="5"/>
        <v>0</v>
      </c>
      <c r="X36" s="50">
        <f t="shared" si="6"/>
        <v>0</v>
      </c>
      <c r="Y36" s="51">
        <f t="shared" si="7"/>
        <v>0</v>
      </c>
    </row>
    <row r="37" spans="2:25" s="40" customFormat="1" ht="15" customHeight="1" hidden="1">
      <c r="B37" s="52" t="str">
        <f>'[1]Комплектующие'!$A$63</f>
        <v>QL (out) S4 RGB SMD 320×160 6000nit (gold wire)</v>
      </c>
      <c r="C37" s="89" t="str">
        <f>'[1]Комплектующие'!$C$63</f>
        <v>Полноцветный, 1RGB</v>
      </c>
      <c r="D37" s="90" t="str">
        <f>'[1]Комплектующие'!$D$63</f>
        <v>SMD</v>
      </c>
      <c r="E37" s="95">
        <f>'[1]Комплектующие'!$H$63</f>
        <v>4</v>
      </c>
      <c r="F37" s="48" t="str">
        <f>'[1]Комплектующие'!$F$63&amp;" x "&amp;'[1]Комплектующие'!$G$63</f>
        <v>320 x 160</v>
      </c>
      <c r="G37" s="48" t="str">
        <f>'[1]Комплектующие'!$I$63&amp;" x "&amp;'[1]Комплектующие'!$J$63</f>
        <v>80 x 40</v>
      </c>
      <c r="H37" s="91">
        <f>'[1]Комплектующие'!$E$63</f>
        <v>6000</v>
      </c>
      <c r="I37" s="92">
        <f>'[1]Комплектующие'!$M$63</f>
        <v>918</v>
      </c>
      <c r="J37" s="93">
        <f>'[1]Комплектующие'!$K$63</f>
        <v>75</v>
      </c>
      <c r="K37" s="94"/>
      <c r="L37" s="94"/>
      <c r="M37" s="92">
        <f>'[1]Комплектующие'!$S$63</f>
        <v>40</v>
      </c>
      <c r="N37" s="45"/>
      <c r="O37" s="49">
        <f>'[1]Комплектующие'!$AQ$63</f>
        <v>97.8</v>
      </c>
      <c r="P37" s="51"/>
      <c r="Q37" s="44"/>
      <c r="R37" s="71">
        <f t="shared" si="2"/>
        <v>0</v>
      </c>
      <c r="S37" s="51">
        <f t="shared" si="2"/>
        <v>0</v>
      </c>
      <c r="T37" s="44"/>
      <c r="U37" s="41"/>
      <c r="V37" s="50">
        <f t="shared" si="4"/>
        <v>0</v>
      </c>
      <c r="W37" s="50">
        <f t="shared" si="5"/>
        <v>0</v>
      </c>
      <c r="X37" s="50">
        <f t="shared" si="6"/>
        <v>0</v>
      </c>
      <c r="Y37" s="51">
        <f t="shared" si="7"/>
        <v>0</v>
      </c>
    </row>
    <row r="38" spans="2:25" s="40" customFormat="1" ht="15" customHeight="1" hidden="1">
      <c r="B38" s="52" t="str">
        <f>'[1]Комплектующие'!$A$64</f>
        <v>QL (out) S5 RGB SMD 320×160 6000nit (gold wire)</v>
      </c>
      <c r="C38" s="89" t="str">
        <f>'[1]Комплектующие'!$C$64</f>
        <v>Полноцветный, 1RGB</v>
      </c>
      <c r="D38" s="90" t="str">
        <f>'[1]Комплектующие'!$D$64</f>
        <v>SMD</v>
      </c>
      <c r="E38" s="95">
        <f>'[1]Комплектующие'!$H$64</f>
        <v>5</v>
      </c>
      <c r="F38" s="48" t="str">
        <f>'[1]Комплектующие'!$F$64&amp;" x "&amp;'[1]Комплектующие'!$G$64</f>
        <v>320 x 160</v>
      </c>
      <c r="G38" s="48" t="str">
        <f>'[1]Комплектующие'!$I$64&amp;" x "&amp;'[1]Комплектующие'!$J$64</f>
        <v>64 x 32</v>
      </c>
      <c r="H38" s="91">
        <f>'[1]Комплектующие'!$E$64</f>
        <v>6000</v>
      </c>
      <c r="I38" s="92">
        <f>'[1]Комплектующие'!$M$64</f>
        <v>840</v>
      </c>
      <c r="J38" s="93">
        <f>'[1]Комплектующие'!$K$64</f>
        <v>75</v>
      </c>
      <c r="K38" s="94"/>
      <c r="L38" s="94"/>
      <c r="M38" s="92">
        <f>'[1]Комплектующие'!$S$64</f>
        <v>40</v>
      </c>
      <c r="N38" s="45"/>
      <c r="O38" s="49">
        <f>'[1]Комплектующие'!$AQ$64</f>
        <v>69.1</v>
      </c>
      <c r="P38" s="51"/>
      <c r="Q38" s="44"/>
      <c r="R38" s="71">
        <f t="shared" si="2"/>
        <v>0</v>
      </c>
      <c r="S38" s="51">
        <f t="shared" si="2"/>
        <v>0</v>
      </c>
      <c r="T38" s="44"/>
      <c r="U38" s="41"/>
      <c r="V38" s="50">
        <f t="shared" si="4"/>
        <v>0</v>
      </c>
      <c r="W38" s="50">
        <f t="shared" si="5"/>
        <v>0</v>
      </c>
      <c r="X38" s="50">
        <f t="shared" si="6"/>
        <v>0</v>
      </c>
      <c r="Y38" s="51">
        <f t="shared" si="7"/>
        <v>0</v>
      </c>
    </row>
    <row r="39" spans="2:25" s="40" customFormat="1" ht="15" customHeight="1" hidden="1">
      <c r="B39" s="52" t="str">
        <f>'[1]Комплектующие'!$A$65</f>
        <v>QL (out) S6 RGB SMD 192×192 6000nit (gold wire)</v>
      </c>
      <c r="C39" s="89" t="str">
        <f>'[1]Комплектующие'!$C$65</f>
        <v>Полноцветный, 1RGB</v>
      </c>
      <c r="D39" s="90" t="str">
        <f>'[1]Комплектующие'!$D$65</f>
        <v>SMD</v>
      </c>
      <c r="E39" s="95">
        <f>'[1]Комплектующие'!$H$65</f>
        <v>6</v>
      </c>
      <c r="F39" s="48" t="str">
        <f>'[1]Комплектующие'!$F$65&amp;" x "&amp;'[1]Комплектующие'!$G$65</f>
        <v>192 x 192</v>
      </c>
      <c r="G39" s="48" t="str">
        <f>'[1]Комплектующие'!$I$65&amp;" x "&amp;'[1]Комплектующие'!$J$65</f>
        <v>32 x 32</v>
      </c>
      <c r="H39" s="91">
        <f>'[1]Комплектующие'!$E$65</f>
        <v>6000</v>
      </c>
      <c r="I39" s="92">
        <f>'[1]Комплектующие'!$M$65</f>
        <v>950</v>
      </c>
      <c r="J39" s="93">
        <f>'[1]Комплектующие'!$K$65</f>
        <v>75</v>
      </c>
      <c r="K39" s="94"/>
      <c r="L39" s="94"/>
      <c r="M39" s="92">
        <f>'[1]Комплектующие'!$S$65</f>
        <v>40</v>
      </c>
      <c r="N39" s="45"/>
      <c r="O39" s="49">
        <f>'[1]Комплектующие'!$AQ$65</f>
        <v>0</v>
      </c>
      <c r="P39" s="51"/>
      <c r="Q39" s="44"/>
      <c r="R39" s="71">
        <f t="shared" si="2"/>
        <v>0</v>
      </c>
      <c r="S39" s="51">
        <f t="shared" si="2"/>
        <v>0</v>
      </c>
      <c r="T39" s="44"/>
      <c r="U39" s="41"/>
      <c r="V39" s="50">
        <f t="shared" si="4"/>
        <v>0</v>
      </c>
      <c r="W39" s="50">
        <f t="shared" si="5"/>
        <v>0</v>
      </c>
      <c r="X39" s="50">
        <f t="shared" si="6"/>
        <v>0</v>
      </c>
      <c r="Y39" s="51">
        <f t="shared" si="7"/>
        <v>0</v>
      </c>
    </row>
    <row r="40" spans="2:25" s="40" customFormat="1" ht="15" customHeight="1" hidden="1" thickBot="1">
      <c r="B40" s="52" t="str">
        <f>'[1]Комплектующие'!$A$66</f>
        <v>QL (out) S6,66 RGB SMD 320×160 6000nit (gold wire)</v>
      </c>
      <c r="C40" s="89" t="str">
        <f>'[1]Комплектующие'!$C$66</f>
        <v>Полноцветный, 1RGB</v>
      </c>
      <c r="D40" s="90" t="str">
        <f>'[1]Комплектующие'!$D$65</f>
        <v>SMD</v>
      </c>
      <c r="E40" s="95">
        <f>'[1]Комплектующие'!$H$66</f>
        <v>6.66</v>
      </c>
      <c r="F40" s="48" t="str">
        <f>'[1]Комплектующие'!$F$66&amp;" x "&amp;'[1]Комплектующие'!$G$66</f>
        <v>320 x 160</v>
      </c>
      <c r="G40" s="48" t="str">
        <f>'[1]Комплектующие'!$I$66&amp;" x "&amp;'[1]Комплектующие'!$J$66</f>
        <v>48 x 24</v>
      </c>
      <c r="H40" s="91">
        <f>'[1]Комплектующие'!$E$66</f>
        <v>6000</v>
      </c>
      <c r="I40" s="92">
        <f>'[1]Комплектующие'!$M$66</f>
        <v>899</v>
      </c>
      <c r="J40" s="93">
        <f>'[1]Комплектующие'!$K$66</f>
        <v>75</v>
      </c>
      <c r="K40" s="94"/>
      <c r="L40" s="94"/>
      <c r="M40" s="92">
        <f>'[1]Комплектующие'!$S$66</f>
        <v>40</v>
      </c>
      <c r="N40" s="45"/>
      <c r="O40" s="49">
        <f>'[1]Комплектующие'!$AQ$66</f>
        <v>49.5</v>
      </c>
      <c r="P40" s="51"/>
      <c r="Q40" s="44"/>
      <c r="R40" s="71">
        <f>ROUNDUP($S$3*O40,2)</f>
        <v>0</v>
      </c>
      <c r="S40" s="51">
        <f>ROUNDUP($S$3*P40,2)</f>
        <v>0</v>
      </c>
      <c r="T40" s="44"/>
      <c r="U40" s="41"/>
      <c r="V40" s="50">
        <f>IF(U40=0,0,IF(M40=0,S40/1.2,IF(AND(S40=0,MOD(U40,M40)&lt;&gt;0),0,ROUND(((U40-MOD(U40,M40))*R40+MOD(U40,M40)*S40)/1.2/U40,2))))</f>
        <v>0</v>
      </c>
      <c r="W40" s="50">
        <f t="shared" si="5"/>
        <v>0</v>
      </c>
      <c r="X40" s="50">
        <f t="shared" si="6"/>
        <v>0</v>
      </c>
      <c r="Y40" s="51">
        <f t="shared" si="7"/>
        <v>0</v>
      </c>
    </row>
    <row r="41" spans="2:25" s="40" customFormat="1" ht="15" customHeight="1">
      <c r="B41" s="69" t="s">
        <v>56</v>
      </c>
      <c r="C41" s="83"/>
      <c r="D41" s="46"/>
      <c r="E41" s="84"/>
      <c r="F41" s="47"/>
      <c r="G41" s="47"/>
      <c r="H41" s="85"/>
      <c r="I41" s="86"/>
      <c r="J41" s="87"/>
      <c r="K41" s="88"/>
      <c r="L41" s="88"/>
      <c r="M41" s="86"/>
      <c r="N41" s="86"/>
      <c r="O41" s="36"/>
      <c r="P41" s="37"/>
      <c r="Q41" s="44"/>
      <c r="R41" s="70"/>
      <c r="S41" s="37"/>
      <c r="T41" s="44"/>
      <c r="U41" s="38"/>
      <c r="V41" s="39"/>
      <c r="W41" s="39"/>
      <c r="X41" s="39"/>
      <c r="Y41" s="37"/>
    </row>
    <row r="42" spans="2:25" s="40" customFormat="1" ht="15" customHeight="1">
      <c r="B42" s="52" t="str">
        <f>'[1]Комплектующие'!$A$89</f>
        <v>ES (out) P2,5 RGB SMD 320×160 4500nit (1920Hz)</v>
      </c>
      <c r="C42" s="89" t="str">
        <f>'[1]Комплектующие'!$C$89</f>
        <v>Полноцветный, 1RGB</v>
      </c>
      <c r="D42" s="90" t="str">
        <f>'[1]Комплектующие'!$D$89</f>
        <v>SMD</v>
      </c>
      <c r="E42" s="95">
        <f>'[1]Комплектующие'!$H$89</f>
        <v>2.5</v>
      </c>
      <c r="F42" s="48" t="str">
        <f>'[1]Комплектующие'!$F$89&amp;" x "&amp;'[1]Комплектующие'!$G$89</f>
        <v>320 x 160</v>
      </c>
      <c r="G42" s="48" t="str">
        <f>'[1]Комплектующие'!$I$89&amp;" x "&amp;'[1]Комплектующие'!$J$89</f>
        <v>128 x 64</v>
      </c>
      <c r="H42" s="91">
        <f>'[1]Комплектующие'!$E$89</f>
        <v>4500</v>
      </c>
      <c r="I42" s="92">
        <f>'[1]Комплектующие'!$M$89</f>
        <v>0</v>
      </c>
      <c r="J42" s="93" t="str">
        <f>'[1]Комплектующие'!$K$89</f>
        <v>75E</v>
      </c>
      <c r="K42" s="94"/>
      <c r="L42" s="94"/>
      <c r="M42" s="92">
        <f>'[1]Комплектующие'!$S$89</f>
        <v>40</v>
      </c>
      <c r="N42" s="45"/>
      <c r="O42" s="49">
        <f>'[1]Комплектующие'!$AQ$89</f>
        <v>104.8</v>
      </c>
      <c r="P42" s="49"/>
      <c r="Q42" s="82"/>
      <c r="R42" s="71">
        <f aca="true" t="shared" si="8" ref="R42:R50">ROUNDUP($S$3*O42,2)</f>
        <v>0</v>
      </c>
      <c r="S42" s="51">
        <f aca="true" t="shared" si="9" ref="S42:S61">ROUND(ROUND($S$3*ROUND(P42/1.2,2),2)*1.2,2)</f>
        <v>0</v>
      </c>
      <c r="T42" s="44"/>
      <c r="U42" s="41"/>
      <c r="V42" s="50">
        <f>IF(U42=0,0,IF(M42=0,S42/1.2,IF(AND(S42=0,MOD(U42,M42)&lt;&gt;0),0,ROUND(((U42-MOD(U42,M42))*R42+MOD(U42,M42)*S42)/1.2/U42,2))))</f>
        <v>0</v>
      </c>
      <c r="W42" s="50">
        <f aca="true" t="shared" si="10" ref="W42:W60">ROUND(U42*V42,2)</f>
        <v>0</v>
      </c>
      <c r="X42" s="50">
        <f aca="true" t="shared" si="11" ref="X42:X60">ROUND(W42*0.2,2)</f>
        <v>0</v>
      </c>
      <c r="Y42" s="51">
        <f aca="true" t="shared" si="12" ref="Y42:Y60">W42+X42</f>
        <v>0</v>
      </c>
    </row>
    <row r="43" spans="2:25" s="40" customFormat="1" ht="15" customHeight="1">
      <c r="B43" s="52" t="str">
        <f>'[1]Комплектующие'!$A$90</f>
        <v>ES (out) P2,5 RGB SMD 320×160 4500nit (3840Hz)</v>
      </c>
      <c r="C43" s="89" t="str">
        <f>'[1]Комплектующие'!$C$90</f>
        <v>Полноцветный, 1RGB</v>
      </c>
      <c r="D43" s="90" t="str">
        <f>'[1]Комплектующие'!$D$90</f>
        <v>SMD</v>
      </c>
      <c r="E43" s="95">
        <f>'[1]Комплектующие'!$H$90</f>
        <v>2.5</v>
      </c>
      <c r="F43" s="48" t="str">
        <f>'[1]Комплектующие'!$F$90&amp;" x "&amp;'[1]Комплектующие'!$G$90</f>
        <v>320 x 160</v>
      </c>
      <c r="G43" s="48" t="str">
        <f>'[1]Комплектующие'!$I$90&amp;" x "&amp;'[1]Комплектующие'!$J$90</f>
        <v>128 x 64</v>
      </c>
      <c r="H43" s="91">
        <f>'[1]Комплектующие'!$E$90</f>
        <v>4500</v>
      </c>
      <c r="I43" s="92">
        <f>'[1]Комплектующие'!$M$90</f>
        <v>0</v>
      </c>
      <c r="J43" s="93" t="str">
        <f>'[1]Комплектующие'!$K$90</f>
        <v>75E</v>
      </c>
      <c r="K43" s="94"/>
      <c r="L43" s="94"/>
      <c r="M43" s="92">
        <f>'[1]Комплектующие'!$S$90</f>
        <v>40</v>
      </c>
      <c r="N43" s="45"/>
      <c r="O43" s="49">
        <f>'[1]Комплектующие'!$AQ$90</f>
        <v>111.8</v>
      </c>
      <c r="P43" s="49"/>
      <c r="Q43" s="82"/>
      <c r="R43" s="71">
        <f t="shared" si="8"/>
        <v>0</v>
      </c>
      <c r="S43" s="51">
        <f t="shared" si="9"/>
        <v>0</v>
      </c>
      <c r="T43" s="44"/>
      <c r="U43" s="41"/>
      <c r="V43" s="50">
        <f>IF(U43=0,0,IF(M43=0,S43/1.2,IF(AND(S43=0,MOD(U43,M43)&lt;&gt;0),0,ROUND(((U43-MOD(U43,M43))*R43+MOD(U43,M43)*S43)/1.2/U43,2))))</f>
        <v>0</v>
      </c>
      <c r="W43" s="50">
        <f t="shared" si="10"/>
        <v>0</v>
      </c>
      <c r="X43" s="50">
        <f t="shared" si="11"/>
        <v>0</v>
      </c>
      <c r="Y43" s="51">
        <f t="shared" si="12"/>
        <v>0</v>
      </c>
    </row>
    <row r="44" spans="2:25" s="40" customFormat="1" ht="15" customHeight="1">
      <c r="B44" s="52" t="str">
        <f>'[1]Комплектующие'!$A$91</f>
        <v>ES (out) P2,5 RGB SMD 160×160 4500nit</v>
      </c>
      <c r="C44" s="89" t="str">
        <f>'[1]Комплектующие'!$C$91</f>
        <v>Полноцветный, 1RGB</v>
      </c>
      <c r="D44" s="90" t="str">
        <f>'[1]Комплектующие'!$D$91</f>
        <v>SMD</v>
      </c>
      <c r="E44" s="95">
        <f>'[1]Комплектующие'!$H$91</f>
        <v>2.5</v>
      </c>
      <c r="F44" s="48" t="str">
        <f>'[1]Комплектующие'!$F$91&amp;" x "&amp;'[1]Комплектующие'!$G$91</f>
        <v>160 x 160</v>
      </c>
      <c r="G44" s="48" t="str">
        <f>'[1]Комплектующие'!$I$91&amp;" x "&amp;'[1]Комплектующие'!$J$91</f>
        <v>64 x 64</v>
      </c>
      <c r="H44" s="91">
        <f>'[1]Комплектующие'!$E$91</f>
        <v>4500</v>
      </c>
      <c r="I44" s="92">
        <f>'[1]Комплектующие'!$M$91</f>
        <v>0</v>
      </c>
      <c r="J44" s="93" t="str">
        <f>'[1]Комплектующие'!$K$91</f>
        <v>75E</v>
      </c>
      <c r="K44" s="94"/>
      <c r="L44" s="94"/>
      <c r="M44" s="92">
        <f>'[1]Комплектующие'!$S$91</f>
        <v>40</v>
      </c>
      <c r="N44" s="45"/>
      <c r="O44" s="49">
        <f>'[1]Комплектующие'!$AQ$91</f>
        <v>62.9</v>
      </c>
      <c r="P44" s="49"/>
      <c r="Q44" s="82"/>
      <c r="R44" s="71">
        <f t="shared" si="8"/>
        <v>0</v>
      </c>
      <c r="S44" s="51">
        <f t="shared" si="9"/>
        <v>0</v>
      </c>
      <c r="T44" s="44"/>
      <c r="U44" s="41"/>
      <c r="V44" s="50">
        <f>IF(U44=0,0,IF(M44=0,S44/1.2,IF(AND(S44=0,MOD(U44,M44)&lt;&gt;0),0,ROUND(((U44-MOD(U44,M44))*R44+MOD(U44,M44)*S44)/1.2/U44,2))))</f>
        <v>0</v>
      </c>
      <c r="W44" s="50">
        <f t="shared" si="10"/>
        <v>0</v>
      </c>
      <c r="X44" s="50">
        <f t="shared" si="11"/>
        <v>0</v>
      </c>
      <c r="Y44" s="51">
        <f t="shared" si="12"/>
        <v>0</v>
      </c>
    </row>
    <row r="45" spans="2:25" s="40" customFormat="1" ht="15" customHeight="1">
      <c r="B45" s="52" t="str">
        <f>'[1]Комплектующие'!$A$92</f>
        <v>ES (out) P2,976 RGB SMD 250×250 5000nit</v>
      </c>
      <c r="C45" s="89" t="str">
        <f>'[1]Комплектующие'!$C$92</f>
        <v>Полноцветный, 1RGB</v>
      </c>
      <c r="D45" s="90" t="str">
        <f>'[1]Комплектующие'!$D$92</f>
        <v>SMD</v>
      </c>
      <c r="E45" s="95">
        <f>'[1]Комплектующие'!$H$92</f>
        <v>2.5</v>
      </c>
      <c r="F45" s="48" t="str">
        <f>'[1]Комплектующие'!$F$92&amp;" x "&amp;'[1]Комплектующие'!$G$92</f>
        <v>250 x 250</v>
      </c>
      <c r="G45" s="48" t="str">
        <f>'[1]Комплектующие'!$I$92&amp;" x "&amp;'[1]Комплектующие'!$J$92</f>
        <v>100 x 100</v>
      </c>
      <c r="H45" s="91">
        <f>'[1]Комплектующие'!$E$92</f>
        <v>5000</v>
      </c>
      <c r="I45" s="92">
        <f>'[1]Комплектующие'!$M$92</f>
        <v>0</v>
      </c>
      <c r="J45" s="93" t="str">
        <f>'[1]Комплектующие'!$K$92</f>
        <v>75E</v>
      </c>
      <c r="K45" s="94"/>
      <c r="L45" s="94"/>
      <c r="M45" s="92">
        <f>'[1]Комплектующие'!$S$92</f>
        <v>40</v>
      </c>
      <c r="N45" s="45"/>
      <c r="O45" s="49">
        <f>'[1]Комплектующие'!$AQ$92</f>
        <v>111.8</v>
      </c>
      <c r="P45" s="49"/>
      <c r="Q45" s="82"/>
      <c r="R45" s="71">
        <f t="shared" si="8"/>
        <v>0</v>
      </c>
      <c r="S45" s="51">
        <f t="shared" si="9"/>
        <v>0</v>
      </c>
      <c r="T45" s="44"/>
      <c r="U45" s="41"/>
      <c r="V45" s="50">
        <f aca="true" t="shared" si="13" ref="V45:V60">IF(U45=0,0,IF(M45=0,S45/1.2,IF(AND(S45=0,MOD(U45,M45)&lt;&gt;0),0,ROUND(((U45-MOD(U45,M45))*R45+MOD(U45,M45)*S45)/1.2/U45,2))))</f>
        <v>0</v>
      </c>
      <c r="W45" s="50">
        <f t="shared" si="10"/>
        <v>0</v>
      </c>
      <c r="X45" s="50">
        <f t="shared" si="11"/>
        <v>0</v>
      </c>
      <c r="Y45" s="51">
        <f t="shared" si="12"/>
        <v>0</v>
      </c>
    </row>
    <row r="46" spans="2:25" s="40" customFormat="1" ht="15" customHeight="1">
      <c r="B46" s="52" t="str">
        <f>'[1]Комплектующие'!$A$93</f>
        <v>ES (out) P3 RGB SMD 192×192 4500nit</v>
      </c>
      <c r="C46" s="89" t="str">
        <f>'[1]Комплектующие'!$C$93</f>
        <v>Полноцветный, 1RGB</v>
      </c>
      <c r="D46" s="90" t="str">
        <f>'[1]Комплектующие'!$D$93</f>
        <v>SMD</v>
      </c>
      <c r="E46" s="95">
        <f>'[1]Комплектующие'!$H$93</f>
        <v>3</v>
      </c>
      <c r="F46" s="48" t="str">
        <f>'[1]Комплектующие'!$F$93&amp;" x "&amp;'[1]Комплектующие'!$G$93</f>
        <v>192 x 192</v>
      </c>
      <c r="G46" s="48" t="str">
        <f>'[1]Комплектующие'!$I$93&amp;" x "&amp;'[1]Комплектующие'!$J$93</f>
        <v>64 x 64</v>
      </c>
      <c r="H46" s="91">
        <f>'[1]Комплектующие'!$E$93</f>
        <v>4500</v>
      </c>
      <c r="I46" s="92">
        <f>'[1]Комплектующие'!$M$93</f>
        <v>0</v>
      </c>
      <c r="J46" s="93" t="str">
        <f>'[1]Комплектующие'!$K$93</f>
        <v>75E</v>
      </c>
      <c r="K46" s="94"/>
      <c r="L46" s="94"/>
      <c r="M46" s="92">
        <f>'[1]Комплектующие'!$S$93</f>
        <v>40</v>
      </c>
      <c r="N46" s="45"/>
      <c r="O46" s="49">
        <f>'[1]Комплектующие'!$AQ$93</f>
        <v>67.1</v>
      </c>
      <c r="P46" s="49"/>
      <c r="Q46" s="82"/>
      <c r="R46" s="71">
        <f t="shared" si="8"/>
        <v>0</v>
      </c>
      <c r="S46" s="51">
        <f t="shared" si="9"/>
        <v>0</v>
      </c>
      <c r="T46" s="44"/>
      <c r="U46" s="41"/>
      <c r="V46" s="50">
        <f t="shared" si="13"/>
        <v>0</v>
      </c>
      <c r="W46" s="50">
        <f t="shared" si="10"/>
        <v>0</v>
      </c>
      <c r="X46" s="50">
        <f t="shared" si="11"/>
        <v>0</v>
      </c>
      <c r="Y46" s="51">
        <f t="shared" si="12"/>
        <v>0</v>
      </c>
    </row>
    <row r="47" spans="2:25" s="40" customFormat="1" ht="15" customHeight="1">
      <c r="B47" s="52" t="str">
        <f>'[1]Комплектующие'!$A$94</f>
        <v>ES (out) P3,076 RGB SMD 320×160 4500nit (1920Hz)</v>
      </c>
      <c r="C47" s="89" t="str">
        <f>'[1]Комплектующие'!$C$94</f>
        <v>Полноцветный, 1RGB</v>
      </c>
      <c r="D47" s="90" t="str">
        <f>'[1]Комплектующие'!$D$94</f>
        <v>SMD</v>
      </c>
      <c r="E47" s="95">
        <f>'[1]Комплектующие'!$H$94</f>
        <v>3.076</v>
      </c>
      <c r="F47" s="48" t="str">
        <f>'[1]Комплектующие'!$F$94&amp;" x "&amp;'[1]Комплектующие'!$G$94</f>
        <v>320 x 160</v>
      </c>
      <c r="G47" s="48" t="str">
        <f>'[1]Комплектующие'!$I$94&amp;" x "&amp;'[1]Комплектующие'!$J$94</f>
        <v>104 x 52</v>
      </c>
      <c r="H47" s="91">
        <f>'[1]Комплектующие'!$E$94</f>
        <v>4500</v>
      </c>
      <c r="I47" s="92">
        <f>'[1]Комплектующие'!$M$94</f>
        <v>0</v>
      </c>
      <c r="J47" s="93" t="str">
        <f>'[1]Комплектующие'!$K$94</f>
        <v>75E</v>
      </c>
      <c r="K47" s="94"/>
      <c r="L47" s="94"/>
      <c r="M47" s="92">
        <f>'[1]Комплектующие'!$S$94</f>
        <v>40</v>
      </c>
      <c r="N47" s="45"/>
      <c r="O47" s="49">
        <f>'[1]Комплектующие'!$AQ$94</f>
        <v>78.3</v>
      </c>
      <c r="P47" s="49"/>
      <c r="Q47" s="82"/>
      <c r="R47" s="71">
        <f t="shared" si="8"/>
        <v>0</v>
      </c>
      <c r="S47" s="51">
        <f t="shared" si="9"/>
        <v>0</v>
      </c>
      <c r="T47" s="44"/>
      <c r="U47" s="41"/>
      <c r="V47" s="50">
        <f t="shared" si="13"/>
        <v>0</v>
      </c>
      <c r="W47" s="50">
        <f t="shared" si="10"/>
        <v>0</v>
      </c>
      <c r="X47" s="50">
        <f t="shared" si="11"/>
        <v>0</v>
      </c>
      <c r="Y47" s="51">
        <f t="shared" si="12"/>
        <v>0</v>
      </c>
    </row>
    <row r="48" spans="2:25" s="40" customFormat="1" ht="15" customHeight="1">
      <c r="B48" s="52" t="str">
        <f>'[1]Комплектующие'!$A$95</f>
        <v>ES (out) P3,076 RGB SMD 320×160 4500nit (3840Hz)</v>
      </c>
      <c r="C48" s="89" t="str">
        <f>'[1]Комплектующие'!$C$95</f>
        <v>Полноцветный, 1RGB</v>
      </c>
      <c r="D48" s="90" t="str">
        <f>'[1]Комплектующие'!$D$95</f>
        <v>SMD</v>
      </c>
      <c r="E48" s="95">
        <f>'[1]Комплектующие'!$H$95</f>
        <v>3.076</v>
      </c>
      <c r="F48" s="48" t="str">
        <f>'[1]Комплектующие'!$F$95&amp;" x "&amp;'[1]Комплектующие'!$G$95</f>
        <v>320 x 160</v>
      </c>
      <c r="G48" s="48" t="str">
        <f>'[1]Комплектующие'!$I$95&amp;" x "&amp;'[1]Комплектующие'!$J$95</f>
        <v>104 x 52</v>
      </c>
      <c r="H48" s="91">
        <f>'[1]Комплектующие'!$E$95</f>
        <v>4500</v>
      </c>
      <c r="I48" s="92">
        <f>'[1]Комплектующие'!$M$95</f>
        <v>0</v>
      </c>
      <c r="J48" s="93" t="str">
        <f>'[1]Комплектующие'!$K$95</f>
        <v>75E</v>
      </c>
      <c r="K48" s="94"/>
      <c r="L48" s="94"/>
      <c r="M48" s="92">
        <f>'[1]Комплектующие'!$S$95</f>
        <v>40</v>
      </c>
      <c r="N48" s="45"/>
      <c r="O48" s="49">
        <f>'[1]Комплектующие'!$AQ$95</f>
        <v>82.5</v>
      </c>
      <c r="P48" s="49"/>
      <c r="Q48" s="82"/>
      <c r="R48" s="71">
        <f t="shared" si="8"/>
        <v>0</v>
      </c>
      <c r="S48" s="51">
        <f t="shared" si="9"/>
        <v>0</v>
      </c>
      <c r="T48" s="44"/>
      <c r="U48" s="41"/>
      <c r="V48" s="50">
        <f t="shared" si="13"/>
        <v>0</v>
      </c>
      <c r="W48" s="50">
        <f t="shared" si="10"/>
        <v>0</v>
      </c>
      <c r="X48" s="50">
        <f t="shared" si="11"/>
        <v>0</v>
      </c>
      <c r="Y48" s="51">
        <f t="shared" si="12"/>
        <v>0</v>
      </c>
    </row>
    <row r="49" spans="2:25" s="40" customFormat="1" ht="15" customHeight="1">
      <c r="B49" s="52" t="str">
        <f>'[1]Комплектующие'!$A$96</f>
        <v>ES (out) P3,91 RGB SMD 250×250 5000nit</v>
      </c>
      <c r="C49" s="89" t="str">
        <f>'[1]Комплектующие'!$C$96</f>
        <v>Полноцветный, 1RGB</v>
      </c>
      <c r="D49" s="90" t="str">
        <f>'[1]Комплектующие'!$D$96</f>
        <v>SMD</v>
      </c>
      <c r="E49" s="95">
        <f>'[1]Комплектующие'!$H$96</f>
        <v>3.91</v>
      </c>
      <c r="F49" s="48" t="str">
        <f>'[1]Комплектующие'!$F$96&amp;" x "&amp;'[1]Комплектующие'!$G$96</f>
        <v>250 x 250</v>
      </c>
      <c r="G49" s="48" t="str">
        <f>'[1]Комплектующие'!$I$96&amp;" x "&amp;'[1]Комплектующие'!$J$96</f>
        <v>64 x 64</v>
      </c>
      <c r="H49" s="91">
        <f>'[1]Комплектующие'!$E$96</f>
        <v>5000</v>
      </c>
      <c r="I49" s="92">
        <f>'[1]Комплектующие'!$M$96</f>
        <v>0</v>
      </c>
      <c r="J49" s="93" t="str">
        <f>'[1]Комплектующие'!$K$96</f>
        <v>75E</v>
      </c>
      <c r="K49" s="94"/>
      <c r="L49" s="94"/>
      <c r="M49" s="92">
        <f>'[1]Комплектующие'!$S$96</f>
        <v>40</v>
      </c>
      <c r="N49" s="45"/>
      <c r="O49" s="49">
        <f>'[1]Комплектующие'!$AQ$96</f>
        <v>64.3</v>
      </c>
      <c r="P49" s="49"/>
      <c r="Q49" s="82"/>
      <c r="R49" s="71">
        <f t="shared" si="8"/>
        <v>0</v>
      </c>
      <c r="S49" s="51">
        <f t="shared" si="9"/>
        <v>0</v>
      </c>
      <c r="T49" s="44"/>
      <c r="U49" s="41"/>
      <c r="V49" s="50">
        <f t="shared" si="13"/>
        <v>0</v>
      </c>
      <c r="W49" s="50">
        <f t="shared" si="10"/>
        <v>0</v>
      </c>
      <c r="X49" s="50">
        <f t="shared" si="11"/>
        <v>0</v>
      </c>
      <c r="Y49" s="51">
        <f t="shared" si="12"/>
        <v>0</v>
      </c>
    </row>
    <row r="50" spans="2:25" s="40" customFormat="1" ht="15" customHeight="1">
      <c r="B50" s="52" t="str">
        <f>'[1]Комплектующие'!$A$97</f>
        <v>ES (out) P4 RGB SMD 256×128 5500nit</v>
      </c>
      <c r="C50" s="89" t="str">
        <f>'[1]Комплектующие'!$C$97</f>
        <v>Полноцветный, 1RGB</v>
      </c>
      <c r="D50" s="90" t="str">
        <f>'[1]Комплектующие'!$D$97</f>
        <v>SMD</v>
      </c>
      <c r="E50" s="95">
        <f>'[1]Комплектующие'!$H$97</f>
        <v>4</v>
      </c>
      <c r="F50" s="48" t="str">
        <f>'[1]Комплектующие'!$F$97&amp;" x "&amp;'[1]Комплектующие'!$G$97</f>
        <v>256 x 128</v>
      </c>
      <c r="G50" s="48" t="str">
        <f>'[1]Комплектующие'!$I$97&amp;" x "&amp;'[1]Комплектующие'!$J$97</f>
        <v>64 x 32</v>
      </c>
      <c r="H50" s="91">
        <f>'[1]Комплектующие'!$E$97</f>
        <v>5500</v>
      </c>
      <c r="I50" s="92">
        <f>'[1]Комплектующие'!$M$97</f>
        <v>0</v>
      </c>
      <c r="J50" s="93" t="str">
        <f>'[1]Комплектующие'!$K$97</f>
        <v>75B</v>
      </c>
      <c r="K50" s="94"/>
      <c r="L50" s="94"/>
      <c r="M50" s="92">
        <f>'[1]Комплектующие'!$S$97</f>
        <v>40</v>
      </c>
      <c r="N50" s="45"/>
      <c r="O50" s="49">
        <f>'[1]Комплектующие'!$AQ$97</f>
        <v>39.1</v>
      </c>
      <c r="P50" s="49"/>
      <c r="Q50" s="82"/>
      <c r="R50" s="71">
        <f t="shared" si="8"/>
        <v>0</v>
      </c>
      <c r="S50" s="51">
        <f t="shared" si="9"/>
        <v>0</v>
      </c>
      <c r="T50" s="44"/>
      <c r="U50" s="41"/>
      <c r="V50" s="50">
        <f t="shared" si="13"/>
        <v>0</v>
      </c>
      <c r="W50" s="50">
        <f t="shared" si="10"/>
        <v>0</v>
      </c>
      <c r="X50" s="50">
        <f t="shared" si="11"/>
        <v>0</v>
      </c>
      <c r="Y50" s="51">
        <f t="shared" si="12"/>
        <v>0</v>
      </c>
    </row>
    <row r="51" spans="2:25" s="40" customFormat="1" ht="15" customHeight="1">
      <c r="B51" s="52" t="str">
        <f>'[1]Комплектующие'!$A$98</f>
        <v>ES (out) P4 RGB SMD 320×160 5500nit (1920Hz)</v>
      </c>
      <c r="C51" s="89" t="str">
        <f>'[1]Комплектующие'!$C$98</f>
        <v>Полноцветный, 1RGB</v>
      </c>
      <c r="D51" s="90" t="str">
        <f>'[1]Комплектующие'!$D$98</f>
        <v>SMD</v>
      </c>
      <c r="E51" s="95">
        <f>'[1]Комплектующие'!$H$98</f>
        <v>4</v>
      </c>
      <c r="F51" s="48" t="str">
        <f>'[1]Комплектующие'!$F$98&amp;" x "&amp;'[1]Комплектующие'!$G$98</f>
        <v>320 x 160</v>
      </c>
      <c r="G51" s="48" t="str">
        <f>'[1]Комплектующие'!$I$98&amp;" x "&amp;'[1]Комплектующие'!$J$98</f>
        <v>80 x 40</v>
      </c>
      <c r="H51" s="91">
        <f>'[1]Комплектующие'!$E$98</f>
        <v>5500</v>
      </c>
      <c r="I51" s="92">
        <f>'[1]Комплектующие'!$M$98</f>
        <v>0</v>
      </c>
      <c r="J51" s="93" t="str">
        <f>'[1]Комплектующие'!$K$98</f>
        <v>75B</v>
      </c>
      <c r="K51" s="94"/>
      <c r="L51" s="94"/>
      <c r="M51" s="92">
        <f>'[1]Комплектующие'!$S$98</f>
        <v>40</v>
      </c>
      <c r="N51" s="45"/>
      <c r="O51" s="49">
        <f>'[1]Комплектующие'!$AQ$98</f>
        <v>43.3</v>
      </c>
      <c r="P51" s="49"/>
      <c r="Q51" s="82"/>
      <c r="R51" s="71">
        <f aca="true" t="shared" si="14" ref="R51:R60">ROUNDUP($S$3*O51,2)</f>
        <v>0</v>
      </c>
      <c r="S51" s="51">
        <f t="shared" si="9"/>
        <v>0</v>
      </c>
      <c r="T51" s="44"/>
      <c r="U51" s="41"/>
      <c r="V51" s="50">
        <f t="shared" si="13"/>
        <v>0</v>
      </c>
      <c r="W51" s="50">
        <f aca="true" t="shared" si="15" ref="W51:W56">ROUND(U51*V51,2)</f>
        <v>0</v>
      </c>
      <c r="X51" s="50">
        <f aca="true" t="shared" si="16" ref="X51:X56">ROUND(W51*0.2,2)</f>
        <v>0</v>
      </c>
      <c r="Y51" s="51">
        <f aca="true" t="shared" si="17" ref="Y51:Y56">W51+X51</f>
        <v>0</v>
      </c>
    </row>
    <row r="52" spans="2:25" s="40" customFormat="1" ht="15" customHeight="1">
      <c r="B52" s="52" t="str">
        <f>'[1]Комплектующие'!$A$99</f>
        <v>ES (out) P4 RGB SMD 320×160 5500nit (3840Hz)</v>
      </c>
      <c r="C52" s="89" t="str">
        <f>'[1]Комплектующие'!$C$99</f>
        <v>Полноцветный, 1RGB</v>
      </c>
      <c r="D52" s="90" t="str">
        <f>'[1]Комплектующие'!$D$99</f>
        <v>SMD</v>
      </c>
      <c r="E52" s="95">
        <f>'[1]Комплектующие'!$H$99</f>
        <v>4</v>
      </c>
      <c r="F52" s="48" t="str">
        <f>'[1]Комплектующие'!$F$99&amp;" x "&amp;'[1]Комплектующие'!$G$99</f>
        <v>320 x 160</v>
      </c>
      <c r="G52" s="48" t="str">
        <f>'[1]Комплектующие'!$I$99&amp;" x "&amp;'[1]Комплектующие'!$J$99</f>
        <v>80 x 40</v>
      </c>
      <c r="H52" s="91">
        <f>'[1]Комплектующие'!$E$99</f>
        <v>5500</v>
      </c>
      <c r="I52" s="92">
        <f>'[1]Комплектующие'!$M$99</f>
        <v>0</v>
      </c>
      <c r="J52" s="93" t="str">
        <f>'[1]Комплектующие'!$K$99</f>
        <v>75B</v>
      </c>
      <c r="K52" s="94"/>
      <c r="L52" s="94"/>
      <c r="M52" s="92">
        <f>'[1]Комплектующие'!$S$99</f>
        <v>40</v>
      </c>
      <c r="N52" s="45"/>
      <c r="O52" s="49">
        <f>'[1]Комплектующие'!$AQ$99</f>
        <v>49.8</v>
      </c>
      <c r="P52" s="49"/>
      <c r="Q52" s="82"/>
      <c r="R52" s="71">
        <f>ROUNDUP($S$3*O52,2)</f>
        <v>0</v>
      </c>
      <c r="S52" s="51">
        <f>ROUND(ROUND($S$3*ROUND(P52/1.2,2),2)*1.2,2)</f>
        <v>0</v>
      </c>
      <c r="T52" s="44"/>
      <c r="U52" s="41"/>
      <c r="V52" s="50">
        <f>IF(U52=0,0,IF(M52=0,S52/1.2,IF(AND(S52=0,MOD(U52,M52)&lt;&gt;0),0,ROUND(((U52-MOD(U52,M52))*R52+MOD(U52,M52)*S52)/1.2/U52,2))))</f>
        <v>0</v>
      </c>
      <c r="W52" s="50">
        <f t="shared" si="15"/>
        <v>0</v>
      </c>
      <c r="X52" s="50">
        <f t="shared" si="16"/>
        <v>0</v>
      </c>
      <c r="Y52" s="51">
        <f t="shared" si="17"/>
        <v>0</v>
      </c>
    </row>
    <row r="53" spans="2:25" s="40" customFormat="1" ht="15" customHeight="1">
      <c r="B53" s="52" t="str">
        <f>'[1]Комплектующие'!$A$100</f>
        <v>ES (out) P4,81 RGB SMD 250×250 6000nit</v>
      </c>
      <c r="C53" s="89" t="str">
        <f>'[1]Комплектующие'!$C$100</f>
        <v>Полноцветный, 1RGB</v>
      </c>
      <c r="D53" s="90" t="str">
        <f>'[1]Комплектующие'!$D$100</f>
        <v>SMD</v>
      </c>
      <c r="E53" s="95">
        <f>'[1]Комплектующие'!$H$100</f>
        <v>4.81</v>
      </c>
      <c r="F53" s="48" t="str">
        <f>'[1]Комплектующие'!$F$100&amp;" x "&amp;'[1]Комплектующие'!$G$100</f>
        <v>250 x 250</v>
      </c>
      <c r="G53" s="48" t="str">
        <f>'[1]Комплектующие'!$I$100&amp;" x "&amp;'[1]Комплектующие'!$J$100</f>
        <v>52 x 52</v>
      </c>
      <c r="H53" s="91">
        <f>'[1]Комплектующие'!$E$100</f>
        <v>6000</v>
      </c>
      <c r="I53" s="92">
        <f>'[1]Комплектующие'!$M$100</f>
        <v>0</v>
      </c>
      <c r="J53" s="93" t="str">
        <f>'[1]Комплектующие'!$K$100</f>
        <v>75E</v>
      </c>
      <c r="K53" s="94"/>
      <c r="L53" s="94"/>
      <c r="M53" s="92">
        <f>'[1]Комплектующие'!$S$100</f>
        <v>40</v>
      </c>
      <c r="N53" s="45"/>
      <c r="O53" s="49">
        <f>'[1]Комплектующие'!$AQ$100</f>
        <v>56</v>
      </c>
      <c r="P53" s="49"/>
      <c r="Q53" s="82"/>
      <c r="R53" s="71">
        <f t="shared" si="14"/>
        <v>0</v>
      </c>
      <c r="S53" s="51">
        <f t="shared" si="9"/>
        <v>0</v>
      </c>
      <c r="T53" s="44"/>
      <c r="U53" s="41"/>
      <c r="V53" s="50">
        <f t="shared" si="13"/>
        <v>0</v>
      </c>
      <c r="W53" s="50">
        <f t="shared" si="15"/>
        <v>0</v>
      </c>
      <c r="X53" s="50">
        <f t="shared" si="16"/>
        <v>0</v>
      </c>
      <c r="Y53" s="51">
        <f t="shared" si="17"/>
        <v>0</v>
      </c>
    </row>
    <row r="54" spans="2:25" s="40" customFormat="1" ht="15" customHeight="1">
      <c r="B54" s="52" t="str">
        <f>'[1]Комплектующие'!$A$101</f>
        <v>ES (out) P5 RGB SMD 160×160 5500nit</v>
      </c>
      <c r="C54" s="89" t="str">
        <f>'[1]Комплектующие'!$C$101</f>
        <v>Полноцветный, 1RGB</v>
      </c>
      <c r="D54" s="90" t="str">
        <f>'[1]Комплектующие'!$D$101</f>
        <v>SMD</v>
      </c>
      <c r="E54" s="95">
        <f>'[1]Комплектующие'!$H$101</f>
        <v>5</v>
      </c>
      <c r="F54" s="48" t="str">
        <f>'[1]Комплектующие'!$F$101&amp;" x "&amp;'[1]Комплектующие'!$G$101</f>
        <v>160 x 160</v>
      </c>
      <c r="G54" s="48" t="str">
        <f>'[1]Комплектующие'!$I$101&amp;" x "&amp;'[1]Комплектующие'!$J$101</f>
        <v>32 x 32</v>
      </c>
      <c r="H54" s="91">
        <f>'[1]Комплектующие'!$E$101</f>
        <v>5500</v>
      </c>
      <c r="I54" s="92">
        <f>'[1]Комплектующие'!$M$101</f>
        <v>0</v>
      </c>
      <c r="J54" s="93" t="str">
        <f>'[1]Комплектующие'!$K$101</f>
        <v>75B</v>
      </c>
      <c r="K54" s="94"/>
      <c r="L54" s="94"/>
      <c r="M54" s="92">
        <f>'[1]Комплектующие'!$S$101</f>
        <v>80</v>
      </c>
      <c r="N54" s="45"/>
      <c r="O54" s="49">
        <f>'[1]Комплектующие'!$AQ$101</f>
        <v>25.2</v>
      </c>
      <c r="P54" s="49"/>
      <c r="Q54" s="82"/>
      <c r="R54" s="71">
        <f t="shared" si="14"/>
        <v>0</v>
      </c>
      <c r="S54" s="51">
        <f t="shared" si="9"/>
        <v>0</v>
      </c>
      <c r="T54" s="44"/>
      <c r="U54" s="41"/>
      <c r="V54" s="50">
        <f t="shared" si="13"/>
        <v>0</v>
      </c>
      <c r="W54" s="50">
        <f t="shared" si="15"/>
        <v>0</v>
      </c>
      <c r="X54" s="50">
        <f t="shared" si="16"/>
        <v>0</v>
      </c>
      <c r="Y54" s="51">
        <f t="shared" si="17"/>
        <v>0</v>
      </c>
    </row>
    <row r="55" spans="2:25" s="40" customFormat="1" ht="15" customHeight="1">
      <c r="B55" s="52" t="str">
        <f>'[1]Комплектующие'!$A$102</f>
        <v>ES (out) P5 RGB SMD 320×160 6500nit</v>
      </c>
      <c r="C55" s="89" t="str">
        <f>'[1]Комплектующие'!$C$102</f>
        <v>Полноцветный, 1RGB</v>
      </c>
      <c r="D55" s="90" t="str">
        <f>'[1]Комплектующие'!$D$102</f>
        <v>SMD</v>
      </c>
      <c r="E55" s="95">
        <f>'[1]Комплектующие'!$H$102</f>
        <v>5</v>
      </c>
      <c r="F55" s="48" t="str">
        <f>'[1]Комплектующие'!$F$102&amp;" x "&amp;'[1]Комплектующие'!$G$102</f>
        <v>320 x 160</v>
      </c>
      <c r="G55" s="48" t="str">
        <f>'[1]Комплектующие'!$I$102&amp;" x "&amp;'[1]Комплектующие'!$J$102</f>
        <v>64 x 32</v>
      </c>
      <c r="H55" s="91">
        <f>'[1]Комплектующие'!$E$102</f>
        <v>6500</v>
      </c>
      <c r="I55" s="92">
        <f>'[1]Комплектующие'!$M$102</f>
        <v>0</v>
      </c>
      <c r="J55" s="93" t="str">
        <f>'[1]Комплектующие'!$K$102</f>
        <v>75B</v>
      </c>
      <c r="K55" s="94"/>
      <c r="L55" s="94"/>
      <c r="M55" s="92">
        <f>'[1]Комплектующие'!$S$102</f>
        <v>40</v>
      </c>
      <c r="N55" s="45"/>
      <c r="O55" s="49">
        <f>'[1]Комплектующие'!$AQ$102</f>
        <v>35</v>
      </c>
      <c r="P55" s="49"/>
      <c r="Q55" s="82"/>
      <c r="R55" s="71">
        <f t="shared" si="14"/>
        <v>0</v>
      </c>
      <c r="S55" s="51">
        <f t="shared" si="9"/>
        <v>0</v>
      </c>
      <c r="T55" s="44"/>
      <c r="U55" s="41"/>
      <c r="V55" s="50">
        <f t="shared" si="13"/>
        <v>0</v>
      </c>
      <c r="W55" s="50">
        <f t="shared" si="15"/>
        <v>0</v>
      </c>
      <c r="X55" s="50">
        <f t="shared" si="16"/>
        <v>0</v>
      </c>
      <c r="Y55" s="51">
        <f t="shared" si="17"/>
        <v>0</v>
      </c>
    </row>
    <row r="56" spans="2:25" s="40" customFormat="1" ht="15" customHeight="1">
      <c r="B56" s="52" t="str">
        <f>'[1]Комплектующие'!$A$103</f>
        <v>ES (out) P6 RGB SMD 192×192 5500nit</v>
      </c>
      <c r="C56" s="89" t="str">
        <f>'[1]Комплектующие'!$C$103</f>
        <v>Полноцветный, 1RGB</v>
      </c>
      <c r="D56" s="90" t="str">
        <f>'[1]Комплектующие'!$D$103</f>
        <v>SMD</v>
      </c>
      <c r="E56" s="95">
        <f>'[1]Комплектующие'!$H$103</f>
        <v>6</v>
      </c>
      <c r="F56" s="48" t="str">
        <f>'[1]Комплектующие'!$F$103&amp;" x "&amp;'[1]Комплектующие'!$G$103</f>
        <v>192 x 192</v>
      </c>
      <c r="G56" s="48" t="str">
        <f>'[1]Комплектующие'!$I$103&amp;" x "&amp;'[1]Комплектующие'!$J$103</f>
        <v>32 x 32</v>
      </c>
      <c r="H56" s="91">
        <f>'[1]Комплектующие'!$E$103</f>
        <v>5500</v>
      </c>
      <c r="I56" s="92">
        <f>'[1]Комплектующие'!$M$103</f>
        <v>0</v>
      </c>
      <c r="J56" s="93" t="str">
        <f>'[1]Комплектующие'!$K$103</f>
        <v>75B</v>
      </c>
      <c r="K56" s="94"/>
      <c r="L56" s="94"/>
      <c r="M56" s="92">
        <f>'[1]Комплектующие'!$S$103</f>
        <v>40</v>
      </c>
      <c r="N56" s="45"/>
      <c r="O56" s="49">
        <f>'[1]Комплектующие'!$AQ$103</f>
        <v>23.8</v>
      </c>
      <c r="P56" s="49"/>
      <c r="Q56" s="82"/>
      <c r="R56" s="71">
        <f t="shared" si="14"/>
        <v>0</v>
      </c>
      <c r="S56" s="51">
        <f t="shared" si="9"/>
        <v>0</v>
      </c>
      <c r="T56" s="44"/>
      <c r="U56" s="41"/>
      <c r="V56" s="50">
        <f t="shared" si="13"/>
        <v>0</v>
      </c>
      <c r="W56" s="50">
        <f t="shared" si="15"/>
        <v>0</v>
      </c>
      <c r="X56" s="50">
        <f t="shared" si="16"/>
        <v>0</v>
      </c>
      <c r="Y56" s="51">
        <f t="shared" si="17"/>
        <v>0</v>
      </c>
    </row>
    <row r="57" spans="2:25" s="40" customFormat="1" ht="15" customHeight="1">
      <c r="B57" s="52" t="str">
        <f>'[1]Комплектующие'!$A$104</f>
        <v>ES (out) P6,67 RGB SMD 320×160 6000nit</v>
      </c>
      <c r="C57" s="89" t="str">
        <f>'[1]Комплектующие'!$C$104</f>
        <v>Полноцветный, 1RGB</v>
      </c>
      <c r="D57" s="90" t="str">
        <f>'[1]Комплектующие'!$D$104</f>
        <v>SMD</v>
      </c>
      <c r="E57" s="95">
        <f>'[1]Комплектующие'!$H$104</f>
        <v>6.67</v>
      </c>
      <c r="F57" s="48" t="str">
        <f>'[1]Комплектующие'!$F$104&amp;" x "&amp;'[1]Комплектующие'!$G$104</f>
        <v>320 x 160</v>
      </c>
      <c r="G57" s="48" t="str">
        <f>'[1]Комплектующие'!$I$104&amp;" x "&amp;'[1]Комплектующие'!$J$104</f>
        <v>48 x 24</v>
      </c>
      <c r="H57" s="91">
        <f>'[1]Комплектующие'!$E$104</f>
        <v>6000</v>
      </c>
      <c r="I57" s="92">
        <f>'[1]Комплектующие'!$M$104</f>
        <v>0</v>
      </c>
      <c r="J57" s="93" t="str">
        <f>'[1]Комплектующие'!$K$104</f>
        <v>75B</v>
      </c>
      <c r="K57" s="94"/>
      <c r="L57" s="94"/>
      <c r="M57" s="92">
        <f>'[1]Комплектующие'!$S$104</f>
        <v>40</v>
      </c>
      <c r="N57" s="45"/>
      <c r="O57" s="49">
        <f>'[1]Комплектующие'!$AQ$104</f>
        <v>30.8</v>
      </c>
      <c r="P57" s="49"/>
      <c r="Q57" s="82"/>
      <c r="R57" s="71">
        <f t="shared" si="14"/>
        <v>0</v>
      </c>
      <c r="S57" s="51">
        <f t="shared" si="9"/>
        <v>0</v>
      </c>
      <c r="T57" s="44"/>
      <c r="U57" s="41"/>
      <c r="V57" s="50">
        <f t="shared" si="13"/>
        <v>0</v>
      </c>
      <c r="W57" s="50">
        <f t="shared" si="10"/>
        <v>0</v>
      </c>
      <c r="X57" s="50">
        <f t="shared" si="11"/>
        <v>0</v>
      </c>
      <c r="Y57" s="51">
        <f t="shared" si="12"/>
        <v>0</v>
      </c>
    </row>
    <row r="58" spans="2:25" s="40" customFormat="1" ht="15" customHeight="1">
      <c r="B58" s="52" t="str">
        <f>'[1]Комплектующие'!$A$105</f>
        <v>ES (out) P8 RGB SMD 256×128 6000nit</v>
      </c>
      <c r="C58" s="89" t="str">
        <f>'[1]Комплектующие'!$C$105</f>
        <v>Полноцветный, 1RGB</v>
      </c>
      <c r="D58" s="90" t="str">
        <f>'[1]Комплектующие'!$D$105</f>
        <v>SMD</v>
      </c>
      <c r="E58" s="95">
        <f>'[1]Комплектующие'!$H$105</f>
        <v>8</v>
      </c>
      <c r="F58" s="48" t="str">
        <f>'[1]Комплектующие'!$F$105&amp;" x "&amp;'[1]Комплектующие'!$G$105</f>
        <v>256 x 128</v>
      </c>
      <c r="G58" s="48" t="str">
        <f>'[1]Комплектующие'!$I$105&amp;" x "&amp;'[1]Комплектующие'!$J$105</f>
        <v>32 x 16</v>
      </c>
      <c r="H58" s="91">
        <f>'[1]Комплектующие'!$E$105</f>
        <v>6000</v>
      </c>
      <c r="I58" s="92">
        <f>'[1]Комплектующие'!$M$105</f>
        <v>0</v>
      </c>
      <c r="J58" s="93">
        <f>'[1]Комплектующие'!$K$105</f>
        <v>75</v>
      </c>
      <c r="K58" s="94"/>
      <c r="L58" s="94"/>
      <c r="M58" s="92">
        <f>'[1]Комплектующие'!$S$105</f>
        <v>40</v>
      </c>
      <c r="N58" s="45"/>
      <c r="O58" s="49">
        <f>'[1]Комплектующие'!$AQ$105</f>
        <v>20.2</v>
      </c>
      <c r="P58" s="49"/>
      <c r="Q58" s="82"/>
      <c r="R58" s="71">
        <f t="shared" si="14"/>
        <v>0</v>
      </c>
      <c r="S58" s="51">
        <f t="shared" si="9"/>
        <v>0</v>
      </c>
      <c r="T58" s="44"/>
      <c r="U58" s="41"/>
      <c r="V58" s="50">
        <f t="shared" si="13"/>
        <v>0</v>
      </c>
      <c r="W58" s="50">
        <f t="shared" si="10"/>
        <v>0</v>
      </c>
      <c r="X58" s="50">
        <f t="shared" si="11"/>
        <v>0</v>
      </c>
      <c r="Y58" s="51">
        <f t="shared" si="12"/>
        <v>0</v>
      </c>
    </row>
    <row r="59" spans="2:25" s="40" customFormat="1" ht="15" customHeight="1">
      <c r="B59" s="52" t="str">
        <f>'[1]Комплектующие'!$A$106</f>
        <v>ES (out) P8 RGB SMD 320×160 6000nit</v>
      </c>
      <c r="C59" s="89" t="str">
        <f>'[1]Комплектующие'!$C$106</f>
        <v>Полноцветный, 1RGB</v>
      </c>
      <c r="D59" s="90" t="str">
        <f>'[1]Комплектующие'!$D$106</f>
        <v>SMD</v>
      </c>
      <c r="E59" s="95">
        <f>'[1]Комплектующие'!$H$106</f>
        <v>8</v>
      </c>
      <c r="F59" s="48" t="str">
        <f>'[1]Комплектующие'!$F$106&amp;" x "&amp;'[1]Комплектующие'!$G$106</f>
        <v>320 x 160</v>
      </c>
      <c r="G59" s="48" t="str">
        <f>'[1]Комплектующие'!$I$106&amp;" x "&amp;'[1]Комплектующие'!$J$106</f>
        <v>40 x 20</v>
      </c>
      <c r="H59" s="91">
        <f>'[1]Комплектующие'!$E$106</f>
        <v>6000</v>
      </c>
      <c r="I59" s="92">
        <f>'[1]Комплектующие'!$M$106</f>
        <v>0</v>
      </c>
      <c r="J59" s="93">
        <f>'[1]Комплектующие'!$K$106</f>
        <v>75</v>
      </c>
      <c r="K59" s="94"/>
      <c r="L59" s="94"/>
      <c r="M59" s="92">
        <f>'[1]Комплектующие'!$S$106</f>
        <v>40</v>
      </c>
      <c r="N59" s="45"/>
      <c r="O59" s="49">
        <f>'[1]Комплектующие'!$AQ$106</f>
        <v>29.4</v>
      </c>
      <c r="P59" s="49"/>
      <c r="Q59" s="82"/>
      <c r="R59" s="71">
        <f>ROUNDUP($S$3*O59,2)</f>
        <v>0</v>
      </c>
      <c r="S59" s="51">
        <f t="shared" si="9"/>
        <v>0</v>
      </c>
      <c r="T59" s="44"/>
      <c r="U59" s="41"/>
      <c r="V59" s="50">
        <f>IF(U59=0,0,IF(M59=0,S59/1.2,IF(AND(S59=0,MOD(U59,M59)&lt;&gt;0),0,ROUND(((U59-MOD(U59,M59))*R59+MOD(U59,M59)*S59)/1.2/U59,2))))</f>
        <v>0</v>
      </c>
      <c r="W59" s="50">
        <f>ROUND(U59*V59,2)</f>
        <v>0</v>
      </c>
      <c r="X59" s="50">
        <f>ROUND(W59*0.2,2)</f>
        <v>0</v>
      </c>
      <c r="Y59" s="51">
        <f>W59+X59</f>
        <v>0</v>
      </c>
    </row>
    <row r="60" spans="2:25" s="40" customFormat="1" ht="15" customHeight="1">
      <c r="B60" s="52" t="str">
        <f>'[1]Комплектующие'!$A$107</f>
        <v>ES (out) P10 RGB SMD 320×160 5000nit</v>
      </c>
      <c r="C60" s="89" t="str">
        <f>'[1]Комплектующие'!$C$107</f>
        <v>Полноцветный, 1RGB</v>
      </c>
      <c r="D60" s="90" t="str">
        <f>'[1]Комплектующие'!$D$107</f>
        <v>SMD</v>
      </c>
      <c r="E60" s="95">
        <f>'[1]Комплектующие'!$H$107</f>
        <v>10</v>
      </c>
      <c r="F60" s="48" t="str">
        <f>'[1]Комплектующие'!$F$107&amp;" x "&amp;'[1]Комплектующие'!$G$107</f>
        <v>320 x 160</v>
      </c>
      <c r="G60" s="48" t="str">
        <f>'[1]Комплектующие'!$I$107&amp;" x "&amp;'[1]Комплектующие'!$J$107</f>
        <v>32 x 16</v>
      </c>
      <c r="H60" s="91">
        <f>'[1]Комплектующие'!$E$107</f>
        <v>5000</v>
      </c>
      <c r="I60" s="92">
        <f>'[1]Комплектующие'!$M$107</f>
        <v>0</v>
      </c>
      <c r="J60" s="93" t="str">
        <f>'[1]Комплектующие'!$K$107</f>
        <v>75B</v>
      </c>
      <c r="K60" s="94"/>
      <c r="L60" s="94"/>
      <c r="M60" s="92">
        <f>'[1]Комплектующие'!$S$107</f>
        <v>40</v>
      </c>
      <c r="N60" s="45"/>
      <c r="O60" s="49">
        <f>'[1]Комплектующие'!$AQ$107</f>
        <v>22.3</v>
      </c>
      <c r="P60" s="49"/>
      <c r="Q60" s="82"/>
      <c r="R60" s="71">
        <f t="shared" si="14"/>
        <v>0</v>
      </c>
      <c r="S60" s="51">
        <f t="shared" si="9"/>
        <v>0</v>
      </c>
      <c r="T60" s="44"/>
      <c r="U60" s="41"/>
      <c r="V60" s="50">
        <f t="shared" si="13"/>
        <v>0</v>
      </c>
      <c r="W60" s="50">
        <f t="shared" si="10"/>
        <v>0</v>
      </c>
      <c r="X60" s="50">
        <f t="shared" si="11"/>
        <v>0</v>
      </c>
      <c r="Y60" s="51">
        <f t="shared" si="12"/>
        <v>0</v>
      </c>
    </row>
    <row r="61" spans="2:25" s="40" customFormat="1" ht="15" customHeight="1" thickBot="1">
      <c r="B61" s="52" t="str">
        <f>'[1]Комплектующие'!$A$108</f>
        <v>ES (out) P10 RGB SMD 320×160 6500nit</v>
      </c>
      <c r="C61" s="89" t="str">
        <f>'[1]Комплектующие'!$C$108</f>
        <v>Полноцветный, 1RGB</v>
      </c>
      <c r="D61" s="90" t="str">
        <f>'[1]Комплектующие'!$D$108</f>
        <v>SMD</v>
      </c>
      <c r="E61" s="95">
        <f>'[1]Комплектующие'!$H$108</f>
        <v>10</v>
      </c>
      <c r="F61" s="48" t="str">
        <f>'[1]Комплектующие'!$F$108&amp;" x "&amp;'[1]Комплектующие'!$G$108</f>
        <v>320 x 160</v>
      </c>
      <c r="G61" s="48" t="str">
        <f>'[1]Комплектующие'!$I$108&amp;" x "&amp;'[1]Комплектующие'!$J$108</f>
        <v>32 x 16</v>
      </c>
      <c r="H61" s="91">
        <f>'[1]Комплектующие'!$E$108</f>
        <v>6500</v>
      </c>
      <c r="I61" s="92">
        <f>'[1]Комплектующие'!$M$108</f>
        <v>0</v>
      </c>
      <c r="J61" s="93" t="str">
        <f>'[1]Комплектующие'!$K$108</f>
        <v>75B</v>
      </c>
      <c r="K61" s="94"/>
      <c r="L61" s="94"/>
      <c r="M61" s="92">
        <f>'[1]Комплектующие'!$S$108</f>
        <v>40</v>
      </c>
      <c r="N61" s="45"/>
      <c r="O61" s="49">
        <f>'[1]Комплектующие'!$AQ$108</f>
        <v>29.4</v>
      </c>
      <c r="P61" s="49"/>
      <c r="Q61" s="82"/>
      <c r="R61" s="71">
        <f>ROUNDUP($S$3*O61,2)</f>
        <v>0</v>
      </c>
      <c r="S61" s="51">
        <f t="shared" si="9"/>
        <v>0</v>
      </c>
      <c r="T61" s="44"/>
      <c r="U61" s="41"/>
      <c r="V61" s="50">
        <f>IF(U61=0,0,IF(M61=0,S61/1.2,IF(AND(S61=0,MOD(U61,M61)&lt;&gt;0),0,ROUND(((U61-MOD(U61,M61))*R61+MOD(U61,M61)*S61)/1.2/U61,2))))</f>
        <v>0</v>
      </c>
      <c r="W61" s="50">
        <f>ROUND(U61*V61,2)</f>
        <v>0</v>
      </c>
      <c r="X61" s="50">
        <f>ROUND(W61*0.2,2)</f>
        <v>0</v>
      </c>
      <c r="Y61" s="51">
        <f>W61+X61</f>
        <v>0</v>
      </c>
    </row>
    <row r="62" spans="2:25" ht="4.5" customHeight="1" thickBot="1" thickTop="1">
      <c r="B62" s="72"/>
      <c r="C62" s="42"/>
      <c r="D62" s="96"/>
      <c r="E62" s="43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0"/>
      <c r="R62" s="42"/>
      <c r="S62" s="42"/>
      <c r="T62" s="40"/>
      <c r="U62" s="42"/>
      <c r="V62" s="42"/>
      <c r="W62" s="42"/>
      <c r="X62" s="42"/>
      <c r="Y62" s="42"/>
    </row>
    <row r="63" spans="2:25" ht="15.75" thickTop="1">
      <c r="B63" s="21" t="s">
        <v>31</v>
      </c>
      <c r="C63" s="22"/>
      <c r="D63" s="22"/>
      <c r="E63" s="22"/>
      <c r="F63" s="22"/>
      <c r="G63" s="22"/>
      <c r="H63" s="22"/>
      <c r="I63" s="22"/>
      <c r="J63" s="22"/>
      <c r="K63" s="23"/>
      <c r="L63" s="23"/>
      <c r="M63" s="22"/>
      <c r="N63" s="22"/>
      <c r="O63" s="23"/>
      <c r="P63" s="25"/>
      <c r="R63" s="24"/>
      <c r="S63" s="25"/>
      <c r="U63" s="24"/>
      <c r="V63" s="23"/>
      <c r="W63" s="23"/>
      <c r="X63" s="23"/>
      <c r="Y63" s="25"/>
    </row>
    <row r="64" spans="2:25" ht="30" customHeight="1" thickBot="1">
      <c r="B64" s="73" t="s">
        <v>8</v>
      </c>
      <c r="C64" s="26" t="s">
        <v>9</v>
      </c>
      <c r="D64" s="26" t="s">
        <v>10</v>
      </c>
      <c r="E64" s="26" t="s">
        <v>11</v>
      </c>
      <c r="F64" s="26" t="s">
        <v>12</v>
      </c>
      <c r="G64" s="26" t="s">
        <v>13</v>
      </c>
      <c r="H64" s="26" t="s">
        <v>14</v>
      </c>
      <c r="I64" s="26" t="s">
        <v>15</v>
      </c>
      <c r="J64" s="26" t="s">
        <v>16</v>
      </c>
      <c r="K64" s="56"/>
      <c r="L64" s="57"/>
      <c r="M64" s="26" t="s">
        <v>17</v>
      </c>
      <c r="N64" s="58"/>
      <c r="O64" s="74" t="s">
        <v>18</v>
      </c>
      <c r="P64" s="75" t="s">
        <v>19</v>
      </c>
      <c r="R64" s="73" t="str">
        <f>O64</f>
        <v>Упаковками</v>
      </c>
      <c r="S64" s="75" t="str">
        <f>P64</f>
        <v>Поштучно</v>
      </c>
      <c r="U64" s="73" t="s">
        <v>20</v>
      </c>
      <c r="V64" s="26" t="s">
        <v>21</v>
      </c>
      <c r="W64" s="26" t="s">
        <v>22</v>
      </c>
      <c r="X64" s="26" t="s">
        <v>23</v>
      </c>
      <c r="Y64" s="75" t="s">
        <v>24</v>
      </c>
    </row>
    <row r="65" spans="2:25" ht="15" customHeight="1">
      <c r="B65" s="69" t="s">
        <v>29</v>
      </c>
      <c r="C65" s="83"/>
      <c r="D65" s="46"/>
      <c r="E65" s="84"/>
      <c r="F65" s="47"/>
      <c r="G65" s="47"/>
      <c r="H65" s="85"/>
      <c r="I65" s="86"/>
      <c r="J65" s="87"/>
      <c r="K65" s="88"/>
      <c r="L65" s="88"/>
      <c r="M65" s="86"/>
      <c r="N65" s="86"/>
      <c r="O65" s="36"/>
      <c r="P65" s="37"/>
      <c r="Q65" s="44"/>
      <c r="R65" s="70"/>
      <c r="S65" s="37"/>
      <c r="T65" s="44"/>
      <c r="U65" s="38"/>
      <c r="V65" s="39"/>
      <c r="W65" s="39"/>
      <c r="X65" s="39"/>
      <c r="Y65" s="37"/>
    </row>
    <row r="66" spans="2:25" ht="15" customHeight="1">
      <c r="B66" s="52" t="str">
        <f>'[1]Комплектующие'!$A$127</f>
        <v>QL (in) Q1 RGB SMD 320×160 600nit (Pro)</v>
      </c>
      <c r="C66" s="89" t="str">
        <f>'[1]Комплектующие'!$C$127</f>
        <v>Полноцветный, 1RGB</v>
      </c>
      <c r="D66" s="90" t="str">
        <f>'[1]Комплектующие'!$D$127</f>
        <v>SMD</v>
      </c>
      <c r="E66" s="95">
        <f>'[1]Комплектующие'!$H$127</f>
        <v>1</v>
      </c>
      <c r="F66" s="48" t="str">
        <f>'[1]Комплектующие'!$F$127&amp;" x "&amp;'[1]Комплектующие'!$G$127</f>
        <v>320 x 160</v>
      </c>
      <c r="G66" s="48" t="str">
        <f>'[1]Комплектующие'!$I$127&amp;" x "&amp;'[1]Комплектующие'!$J$127</f>
        <v>320 x 160</v>
      </c>
      <c r="H66" s="91">
        <f>'[1]Комплектующие'!$E$127</f>
        <v>600</v>
      </c>
      <c r="I66" s="92">
        <f>'[1]Комплектующие'!$M$127</f>
        <v>791</v>
      </c>
      <c r="J66" s="93">
        <f>'[1]Комплектующие'!$K$127</f>
        <v>320</v>
      </c>
      <c r="K66" s="94"/>
      <c r="L66" s="94"/>
      <c r="M66" s="92">
        <f>'[1]Комплектующие'!$S$127</f>
        <v>40</v>
      </c>
      <c r="N66" s="45"/>
      <c r="O66" s="49">
        <f>'[1]Комплектующие'!$AQ$127</f>
        <v>684.2</v>
      </c>
      <c r="P66" s="51"/>
      <c r="Q66" s="44"/>
      <c r="R66" s="71">
        <f aca="true" t="shared" si="18" ref="R66:R83">ROUNDUP($S$3*O66,2)</f>
        <v>0</v>
      </c>
      <c r="S66" s="51">
        <f aca="true" t="shared" si="19" ref="S66:S109">ROUND(ROUND($S$3*ROUND(P66/1.2,2),2)*1.2,2)</f>
        <v>0</v>
      </c>
      <c r="T66" s="44"/>
      <c r="U66" s="41"/>
      <c r="V66" s="50">
        <f aca="true" t="shared" si="20" ref="V66:V104">IF(U66=0,0,IF(M66=0,S66/1.2,IF(AND(S66=0,MOD(U66,M66)&lt;&gt;0),0,ROUND(((U66-MOD(U66,M66))*R66+MOD(U66,M66)*S66)/1.2/U66,2))))</f>
        <v>0</v>
      </c>
      <c r="W66" s="50">
        <f aca="true" t="shared" si="21" ref="W66:W78">ROUND(U66*V66,2)</f>
        <v>0</v>
      </c>
      <c r="X66" s="50">
        <f aca="true" t="shared" si="22" ref="X66:X78">ROUND(W66*0.2,2)</f>
        <v>0</v>
      </c>
      <c r="Y66" s="51">
        <f aca="true" t="shared" si="23" ref="Y66:Y78">W66+X66</f>
        <v>0</v>
      </c>
    </row>
    <row r="67" spans="2:25" ht="15" customHeight="1">
      <c r="B67" s="52" t="str">
        <f>'[1]Комплектующие'!$A$128</f>
        <v>QL (in) Q1,25 RGB SMD 320×160 600nit (Pro)</v>
      </c>
      <c r="C67" s="89" t="str">
        <f>'[1]Комплектующие'!$C$128</f>
        <v>Полноцветный, 1RGB</v>
      </c>
      <c r="D67" s="90" t="str">
        <f>'[1]Комплектующие'!$D$128</f>
        <v>SMD</v>
      </c>
      <c r="E67" s="95">
        <f>'[1]Комплектующие'!$H$128</f>
        <v>1.25</v>
      </c>
      <c r="F67" s="48" t="str">
        <f>'[1]Комплектующие'!$F$128&amp;" x "&amp;'[1]Комплектующие'!$G$128</f>
        <v>320 x 160</v>
      </c>
      <c r="G67" s="48" t="str">
        <f>'[1]Комплектующие'!$I$128&amp;" x "&amp;'[1]Комплектующие'!$J$128</f>
        <v>256 x 128</v>
      </c>
      <c r="H67" s="91">
        <f>'[1]Комплектующие'!$E$128</f>
        <v>600</v>
      </c>
      <c r="I67" s="92">
        <f>'[1]Комплектующие'!$M$128</f>
        <v>580</v>
      </c>
      <c r="J67" s="93">
        <f>'[1]Комплектующие'!$K$128</f>
        <v>320</v>
      </c>
      <c r="K67" s="94"/>
      <c r="L67" s="94"/>
      <c r="M67" s="92">
        <f>'[1]Комплектующие'!$S$128</f>
        <v>40</v>
      </c>
      <c r="N67" s="45"/>
      <c r="O67" s="49">
        <f>'[1]Комплектующие'!$AQ$128</f>
        <v>241.1</v>
      </c>
      <c r="P67" s="51"/>
      <c r="Q67" s="44"/>
      <c r="R67" s="71">
        <f t="shared" si="18"/>
        <v>0</v>
      </c>
      <c r="S67" s="51">
        <f t="shared" si="19"/>
        <v>0</v>
      </c>
      <c r="T67" s="44"/>
      <c r="U67" s="41"/>
      <c r="V67" s="50">
        <f t="shared" si="20"/>
        <v>0</v>
      </c>
      <c r="W67" s="50">
        <f t="shared" si="21"/>
        <v>0</v>
      </c>
      <c r="X67" s="50">
        <f t="shared" si="22"/>
        <v>0</v>
      </c>
      <c r="Y67" s="51">
        <f t="shared" si="23"/>
        <v>0</v>
      </c>
    </row>
    <row r="68" spans="2:25" ht="15" customHeight="1">
      <c r="B68" s="52" t="str">
        <f>'[1]Комплектующие'!$A$129</f>
        <v>QL (in) Q1,37 RGB SMD 320×160 600nit (Pro)</v>
      </c>
      <c r="C68" s="89" t="str">
        <f>'[1]Комплектующие'!$C$129</f>
        <v>Полноцветный, 1RGB</v>
      </c>
      <c r="D68" s="90" t="str">
        <f>'[1]Комплектующие'!$D$129</f>
        <v>SMD</v>
      </c>
      <c r="E68" s="95">
        <f>'[1]Комплектующие'!$H$129</f>
        <v>1.37</v>
      </c>
      <c r="F68" s="48" t="str">
        <f>'[1]Комплектующие'!$F$129&amp;" x "&amp;'[1]Комплектующие'!$G$129</f>
        <v>320 x 160</v>
      </c>
      <c r="G68" s="48" t="str">
        <f>'[1]Комплектующие'!$I$129&amp;" x "&amp;'[1]Комплектующие'!$J$129</f>
        <v>232 x 116</v>
      </c>
      <c r="H68" s="91">
        <f>'[1]Комплектующие'!$E$129</f>
        <v>600</v>
      </c>
      <c r="I68" s="92">
        <f>'[1]Комплектующие'!$M$129</f>
        <v>580</v>
      </c>
      <c r="J68" s="93">
        <f>'[1]Комплектующие'!$K$129</f>
        <v>320</v>
      </c>
      <c r="K68" s="94"/>
      <c r="L68" s="94"/>
      <c r="M68" s="92">
        <f>'[1]Комплектующие'!$S$129</f>
        <v>40</v>
      </c>
      <c r="N68" s="45"/>
      <c r="O68" s="49">
        <f>'[1]Комплектующие'!$AQ$129</f>
        <v>208.5</v>
      </c>
      <c r="P68" s="51"/>
      <c r="Q68" s="44"/>
      <c r="R68" s="71">
        <f t="shared" si="18"/>
        <v>0</v>
      </c>
      <c r="S68" s="51">
        <f t="shared" si="19"/>
        <v>0</v>
      </c>
      <c r="T68" s="44"/>
      <c r="U68" s="41"/>
      <c r="V68" s="50">
        <f t="shared" si="20"/>
        <v>0</v>
      </c>
      <c r="W68" s="50">
        <f t="shared" si="21"/>
        <v>0</v>
      </c>
      <c r="X68" s="50">
        <f t="shared" si="22"/>
        <v>0</v>
      </c>
      <c r="Y68" s="51">
        <f t="shared" si="23"/>
        <v>0</v>
      </c>
    </row>
    <row r="69" spans="2:25" ht="15" customHeight="1">
      <c r="B69" s="52" t="str">
        <f>'[1]Комплектующие'!$A$130</f>
        <v>QL (in) Q1,53 RGB SMD 320×160 600nit (Pro)</v>
      </c>
      <c r="C69" s="89" t="str">
        <f>'[1]Комплектующие'!$C$130</f>
        <v>Полноцветный, 1RGB</v>
      </c>
      <c r="D69" s="90" t="str">
        <f>'[1]Комплектующие'!$D$130</f>
        <v>SMD</v>
      </c>
      <c r="E69" s="95">
        <f>'[1]Комплектующие'!$H$130</f>
        <v>1.53</v>
      </c>
      <c r="F69" s="48" t="str">
        <f>'[1]Комплектующие'!$F$130&amp;" x "&amp;'[1]Комплектующие'!$G$130</f>
        <v>320 x 160</v>
      </c>
      <c r="G69" s="48" t="str">
        <f>'[1]Комплектующие'!$I$130&amp;" x "&amp;'[1]Комплектующие'!$J$130</f>
        <v>208 x 104</v>
      </c>
      <c r="H69" s="91">
        <f>'[1]Комплектующие'!$E$130</f>
        <v>600</v>
      </c>
      <c r="I69" s="92">
        <f>'[1]Комплектующие'!$M$130</f>
        <v>580</v>
      </c>
      <c r="J69" s="93">
        <f>'[1]Комплектующие'!$K$130</f>
        <v>320</v>
      </c>
      <c r="K69" s="94"/>
      <c r="L69" s="94"/>
      <c r="M69" s="92">
        <f>'[1]Комплектующие'!$S$130</f>
        <v>40</v>
      </c>
      <c r="N69" s="45"/>
      <c r="O69" s="49">
        <f>'[1]Комплектующие'!$AQ$130</f>
        <v>162.9</v>
      </c>
      <c r="P69" s="51"/>
      <c r="Q69" s="44"/>
      <c r="R69" s="71">
        <f t="shared" si="18"/>
        <v>0</v>
      </c>
      <c r="S69" s="51">
        <f t="shared" si="19"/>
        <v>0</v>
      </c>
      <c r="T69" s="44"/>
      <c r="U69" s="41"/>
      <c r="V69" s="50">
        <f t="shared" si="20"/>
        <v>0</v>
      </c>
      <c r="W69" s="50">
        <f t="shared" si="21"/>
        <v>0</v>
      </c>
      <c r="X69" s="50">
        <f t="shared" si="22"/>
        <v>0</v>
      </c>
      <c r="Y69" s="51">
        <f t="shared" si="23"/>
        <v>0</v>
      </c>
    </row>
    <row r="70" spans="2:25" ht="15" customHeight="1">
      <c r="B70" s="52" t="str">
        <f>'[1]Комплектующие'!$A$131</f>
        <v>QL (in) Q1,66 RGB SMD 320×160 600nit (Pro)</v>
      </c>
      <c r="C70" s="89" t="str">
        <f>'[1]Комплектующие'!$C$131</f>
        <v>Полноцветный, 1RGB</v>
      </c>
      <c r="D70" s="90" t="str">
        <f>'[1]Комплектующие'!$D$131</f>
        <v>SMD</v>
      </c>
      <c r="E70" s="95">
        <f>'[1]Комплектующие'!$H$131</f>
        <v>1.66</v>
      </c>
      <c r="F70" s="48" t="str">
        <f>'[1]Комплектующие'!$F$131&amp;" x "&amp;'[1]Комплектующие'!$G$131</f>
        <v>320 x 160</v>
      </c>
      <c r="G70" s="48" t="str">
        <f>'[1]Комплектующие'!$I$131&amp;" x "&amp;'[1]Комплектующие'!$J$131</f>
        <v>192 x 96</v>
      </c>
      <c r="H70" s="91">
        <f>'[1]Комплектующие'!$E$131</f>
        <v>600</v>
      </c>
      <c r="I70" s="92">
        <f>'[1]Комплектующие'!$M$131</f>
        <v>580</v>
      </c>
      <c r="J70" s="93">
        <f>'[1]Комплектующие'!$K$131</f>
        <v>320</v>
      </c>
      <c r="K70" s="94"/>
      <c r="L70" s="94"/>
      <c r="M70" s="92">
        <f>'[1]Комплектующие'!$S$131</f>
        <v>40</v>
      </c>
      <c r="N70" s="45"/>
      <c r="O70" s="49">
        <f>'[1]Комплектующие'!$AQ$131</f>
        <v>138.1</v>
      </c>
      <c r="P70" s="51"/>
      <c r="Q70" s="44"/>
      <c r="R70" s="71">
        <f t="shared" si="18"/>
        <v>0</v>
      </c>
      <c r="S70" s="51">
        <f t="shared" si="19"/>
        <v>0</v>
      </c>
      <c r="T70" s="44"/>
      <c r="U70" s="41"/>
      <c r="V70" s="50">
        <f t="shared" si="20"/>
        <v>0</v>
      </c>
      <c r="W70" s="50">
        <f t="shared" si="21"/>
        <v>0</v>
      </c>
      <c r="X70" s="50">
        <f t="shared" si="22"/>
        <v>0</v>
      </c>
      <c r="Y70" s="51">
        <f t="shared" si="23"/>
        <v>0</v>
      </c>
    </row>
    <row r="71" spans="2:25" ht="15" customHeight="1">
      <c r="B71" s="52" t="str">
        <f>'[1]Комплектующие'!$A$132</f>
        <v>QL (in) Q1,86 RGB SMD 320×160 600nit (Eco)</v>
      </c>
      <c r="C71" s="89" t="str">
        <f>'[1]Комплектующие'!$C$132</f>
        <v>Полноцветный, 1RGB</v>
      </c>
      <c r="D71" s="90" t="str">
        <f>'[1]Комплектующие'!$D$132</f>
        <v>SMD</v>
      </c>
      <c r="E71" s="95">
        <f>'[1]Комплектующие'!$H$132</f>
        <v>1.86</v>
      </c>
      <c r="F71" s="48" t="str">
        <f>'[1]Комплектующие'!$F$132&amp;" x "&amp;'[1]Комплектующие'!$G$132</f>
        <v>320 x 160</v>
      </c>
      <c r="G71" s="48" t="str">
        <f>'[1]Комплектующие'!$I$132&amp;" x "&amp;'[1]Комплектующие'!$J$132</f>
        <v>172 x 86</v>
      </c>
      <c r="H71" s="91">
        <f>'[1]Комплектующие'!$E$132</f>
        <v>600</v>
      </c>
      <c r="I71" s="92">
        <f>'[1]Комплектующие'!$M$132</f>
        <v>580</v>
      </c>
      <c r="J71" s="93">
        <f>'[1]Комплектующие'!$K$132</f>
        <v>75</v>
      </c>
      <c r="K71" s="94"/>
      <c r="L71" s="94"/>
      <c r="M71" s="92">
        <f>'[1]Комплектующие'!$S$132</f>
        <v>40</v>
      </c>
      <c r="N71" s="45"/>
      <c r="O71" s="49">
        <f>'[1]Комплектующие'!$AQ$132</f>
        <v>95.8</v>
      </c>
      <c r="P71" s="51"/>
      <c r="Q71" s="44"/>
      <c r="R71" s="71">
        <f t="shared" si="18"/>
        <v>0</v>
      </c>
      <c r="S71" s="51">
        <f>ROUND(ROUND($S$3*ROUND(P71/1.2,2),2)*1.2,2)</f>
        <v>0</v>
      </c>
      <c r="T71" s="44"/>
      <c r="U71" s="41"/>
      <c r="V71" s="50">
        <f>IF(U71=0,0,IF(M71=0,S71/1.2,IF(AND(S71=0,MOD(U71,M71)&lt;&gt;0),0,ROUND(((U71-MOD(U71,M71))*R71+MOD(U71,M71)*S71)/1.2/U71,2))))</f>
        <v>0</v>
      </c>
      <c r="W71" s="50">
        <f>ROUND(U71*V71,2)</f>
        <v>0</v>
      </c>
      <c r="X71" s="50">
        <f>ROUND(W71*0.2,2)</f>
        <v>0</v>
      </c>
      <c r="Y71" s="51">
        <f>W71+X71</f>
        <v>0</v>
      </c>
    </row>
    <row r="72" spans="2:25" ht="15" customHeight="1">
      <c r="B72" s="52" t="str">
        <f>'[1]Комплектующие'!$A$133</f>
        <v>QL (in) Q1,86 RGB SMD 320×160 600nit (Pro)</v>
      </c>
      <c r="C72" s="89" t="str">
        <f>'[1]Комплектующие'!$C$133</f>
        <v>Полноцветный, 1RGB</v>
      </c>
      <c r="D72" s="90" t="str">
        <f>'[1]Комплектующие'!$D$133</f>
        <v>SMD</v>
      </c>
      <c r="E72" s="95">
        <f>'[1]Комплектующие'!$H$133</f>
        <v>1.86</v>
      </c>
      <c r="F72" s="48" t="str">
        <f>'[1]Комплектующие'!$F$133&amp;" x "&amp;'[1]Комплектующие'!$G$133</f>
        <v>320 x 160</v>
      </c>
      <c r="G72" s="48" t="str">
        <f>'[1]Комплектующие'!$I$133&amp;" x "&amp;'[1]Комплектующие'!$J$133</f>
        <v>172 x 86</v>
      </c>
      <c r="H72" s="91">
        <f>'[1]Комплектующие'!$E$133</f>
        <v>600</v>
      </c>
      <c r="I72" s="92">
        <f>'[1]Комплектующие'!$M$133</f>
        <v>580</v>
      </c>
      <c r="J72" s="93">
        <f>'[1]Комплектующие'!$K$133</f>
        <v>75</v>
      </c>
      <c r="K72" s="94"/>
      <c r="L72" s="94"/>
      <c r="M72" s="92">
        <f>'[1]Комплектующие'!$S$133</f>
        <v>40</v>
      </c>
      <c r="N72" s="45"/>
      <c r="O72" s="49">
        <f>'[1]Комплектующие'!$AQ$133</f>
        <v>100.3</v>
      </c>
      <c r="P72" s="51"/>
      <c r="Q72" s="44"/>
      <c r="R72" s="71">
        <f t="shared" si="18"/>
        <v>0</v>
      </c>
      <c r="S72" s="51">
        <f t="shared" si="19"/>
        <v>0</v>
      </c>
      <c r="T72" s="44"/>
      <c r="U72" s="41"/>
      <c r="V72" s="50">
        <f t="shared" si="20"/>
        <v>0</v>
      </c>
      <c r="W72" s="50">
        <f t="shared" si="21"/>
        <v>0</v>
      </c>
      <c r="X72" s="50">
        <f t="shared" si="22"/>
        <v>0</v>
      </c>
      <c r="Y72" s="51">
        <f t="shared" si="23"/>
        <v>0</v>
      </c>
    </row>
    <row r="73" spans="2:25" ht="15" customHeight="1">
      <c r="B73" s="52" t="str">
        <f>'[1]Комплектующие'!$A$134</f>
        <v>QL (in) Q2 RGB SMD 320×160 600nit (Eco)</v>
      </c>
      <c r="C73" s="89" t="str">
        <f>'[1]Комплектующие'!$C$134</f>
        <v>Полноцветный, 1RGB</v>
      </c>
      <c r="D73" s="90" t="str">
        <f>'[1]Комплектующие'!$D$134</f>
        <v>SMD</v>
      </c>
      <c r="E73" s="95">
        <f>'[1]Комплектующие'!$H$134</f>
        <v>2</v>
      </c>
      <c r="F73" s="48" t="str">
        <f>'[1]Комплектующие'!$F$134&amp;" x "&amp;'[1]Комплектующие'!$G$134</f>
        <v>320 x 160</v>
      </c>
      <c r="G73" s="48" t="str">
        <f>'[1]Комплектующие'!$I$134&amp;" x "&amp;'[1]Комплектующие'!$J$134</f>
        <v>160 x 80</v>
      </c>
      <c r="H73" s="91">
        <f>'[1]Комплектующие'!$E$134</f>
        <v>600</v>
      </c>
      <c r="I73" s="92">
        <f>'[1]Комплектующие'!$M$134</f>
        <v>439</v>
      </c>
      <c r="J73" s="93">
        <f>'[1]Комплектующие'!$K$134</f>
        <v>75</v>
      </c>
      <c r="K73" s="94"/>
      <c r="L73" s="94"/>
      <c r="M73" s="92">
        <f>'[1]Комплектующие'!$S$134</f>
        <v>40</v>
      </c>
      <c r="N73" s="45"/>
      <c r="O73" s="49">
        <f>'[1]Комплектующие'!$AQ$134</f>
        <v>67.7</v>
      </c>
      <c r="P73" s="51"/>
      <c r="Q73" s="44"/>
      <c r="R73" s="71">
        <f t="shared" si="18"/>
        <v>0</v>
      </c>
      <c r="S73" s="51">
        <f t="shared" si="19"/>
        <v>0</v>
      </c>
      <c r="T73" s="44"/>
      <c r="U73" s="41"/>
      <c r="V73" s="50">
        <f t="shared" si="20"/>
        <v>0</v>
      </c>
      <c r="W73" s="50">
        <f t="shared" si="21"/>
        <v>0</v>
      </c>
      <c r="X73" s="50">
        <f t="shared" si="22"/>
        <v>0</v>
      </c>
      <c r="Y73" s="51">
        <f t="shared" si="23"/>
        <v>0</v>
      </c>
    </row>
    <row r="74" spans="2:25" ht="15" customHeight="1">
      <c r="B74" s="52" t="str">
        <f>'[1]Комплектующие'!$A$135</f>
        <v>QL (in) Q2 RGB SMD 320×160 600nit (Pro)</v>
      </c>
      <c r="C74" s="89" t="str">
        <f>'[1]Комплектующие'!$C$135</f>
        <v>Полноцветный, 1RGB</v>
      </c>
      <c r="D74" s="90" t="str">
        <f>'[1]Комплектующие'!$D$135</f>
        <v>SMD</v>
      </c>
      <c r="E74" s="95">
        <f>'[1]Комплектующие'!$H$135</f>
        <v>2</v>
      </c>
      <c r="F74" s="48" t="str">
        <f>'[1]Комплектующие'!$F$135&amp;" x "&amp;'[1]Комплектующие'!$G$135</f>
        <v>320 x 160</v>
      </c>
      <c r="G74" s="48" t="str">
        <f>'[1]Комплектующие'!$I$135&amp;" x "&amp;'[1]Комплектующие'!$J$135</f>
        <v>160 x 80</v>
      </c>
      <c r="H74" s="91">
        <f>'[1]Комплектующие'!$E$135</f>
        <v>600</v>
      </c>
      <c r="I74" s="92">
        <f>'[1]Комплектующие'!$M$135</f>
        <v>439</v>
      </c>
      <c r="J74" s="93">
        <f>'[1]Комплектующие'!$K$135</f>
        <v>75</v>
      </c>
      <c r="K74" s="94"/>
      <c r="L74" s="94"/>
      <c r="M74" s="92">
        <f>'[1]Комплектующие'!$S$135</f>
        <v>40</v>
      </c>
      <c r="N74" s="45"/>
      <c r="O74" s="49">
        <f>'[1]Комплектующие'!$AQ$135</f>
        <v>75.6</v>
      </c>
      <c r="P74" s="51"/>
      <c r="Q74" s="44"/>
      <c r="R74" s="71">
        <f t="shared" si="18"/>
        <v>0</v>
      </c>
      <c r="S74" s="51">
        <f t="shared" si="19"/>
        <v>0</v>
      </c>
      <c r="T74" s="44"/>
      <c r="U74" s="41"/>
      <c r="V74" s="50">
        <f t="shared" si="20"/>
        <v>0</v>
      </c>
      <c r="W74" s="50">
        <f t="shared" si="21"/>
        <v>0</v>
      </c>
      <c r="X74" s="50">
        <f t="shared" si="22"/>
        <v>0</v>
      </c>
      <c r="Y74" s="51">
        <f t="shared" si="23"/>
        <v>0</v>
      </c>
    </row>
    <row r="75" spans="2:25" ht="15" customHeight="1">
      <c r="B75" s="52" t="str">
        <f>'[1]Комплектующие'!$A$136</f>
        <v>QL (in) Q2,5 RGB SMD 320×160 800nit (Eco)</v>
      </c>
      <c r="C75" s="89" t="str">
        <f>'[1]Комплектующие'!$C$136</f>
        <v>Полноцветный, 1RGB</v>
      </c>
      <c r="D75" s="90" t="str">
        <f>'[1]Комплектующие'!$D$136</f>
        <v>SMD</v>
      </c>
      <c r="E75" s="95">
        <f>'[1]Комплектующие'!$H$136</f>
        <v>2.5</v>
      </c>
      <c r="F75" s="48" t="str">
        <f>'[1]Комплектующие'!$F$136&amp;" x "&amp;'[1]Комплектующие'!$G$136</f>
        <v>320 x 160</v>
      </c>
      <c r="G75" s="48" t="str">
        <f>'[1]Комплектующие'!$I$136&amp;" x "&amp;'[1]Комплектующие'!$J$136</f>
        <v>128 x 64</v>
      </c>
      <c r="H75" s="91">
        <f>'[1]Комплектующие'!$E$136</f>
        <v>800</v>
      </c>
      <c r="I75" s="92">
        <f>'[1]Комплектующие'!$M$136</f>
        <v>457</v>
      </c>
      <c r="J75" s="93">
        <f>'[1]Комплектующие'!$K$136</f>
        <v>75</v>
      </c>
      <c r="K75" s="94"/>
      <c r="L75" s="94"/>
      <c r="M75" s="92">
        <f>'[1]Комплектующие'!$S$136</f>
        <v>40</v>
      </c>
      <c r="N75" s="45"/>
      <c r="O75" s="49">
        <f>'[1]Комплектующие'!$AQ$136</f>
        <v>45.6</v>
      </c>
      <c r="P75" s="51"/>
      <c r="Q75" s="44"/>
      <c r="R75" s="71">
        <f t="shared" si="18"/>
        <v>0</v>
      </c>
      <c r="S75" s="51">
        <f t="shared" si="19"/>
        <v>0</v>
      </c>
      <c r="T75" s="44"/>
      <c r="U75" s="41"/>
      <c r="V75" s="50">
        <f t="shared" si="20"/>
        <v>0</v>
      </c>
      <c r="W75" s="50">
        <f t="shared" si="21"/>
        <v>0</v>
      </c>
      <c r="X75" s="50">
        <f t="shared" si="22"/>
        <v>0</v>
      </c>
      <c r="Y75" s="51">
        <f t="shared" si="23"/>
        <v>0</v>
      </c>
    </row>
    <row r="76" spans="2:25" ht="15" customHeight="1">
      <c r="B76" s="52" t="str">
        <f>'[1]Комплектующие'!$A$137</f>
        <v>QL (in) Q2,5 RGB SMD 320×160 800nit (Pro)</v>
      </c>
      <c r="C76" s="89" t="str">
        <f>'[1]Комплектующие'!$C$137</f>
        <v>Полноцветный, 1RGB</v>
      </c>
      <c r="D76" s="90" t="str">
        <f>'[1]Комплектующие'!$D$137</f>
        <v>SMD</v>
      </c>
      <c r="E76" s="95">
        <f>'[1]Комплектующие'!$H$137</f>
        <v>2.5</v>
      </c>
      <c r="F76" s="48" t="str">
        <f>'[1]Комплектующие'!$F$137&amp;" x "&amp;'[1]Комплектующие'!$G$137</f>
        <v>320 x 160</v>
      </c>
      <c r="G76" s="48" t="str">
        <f>'[1]Комплектующие'!$I$137&amp;" x "&amp;'[1]Комплектующие'!$J$137</f>
        <v>128 x 64</v>
      </c>
      <c r="H76" s="91">
        <f>'[1]Комплектующие'!$E$137</f>
        <v>800</v>
      </c>
      <c r="I76" s="92">
        <f>'[1]Комплектующие'!$M$137</f>
        <v>457</v>
      </c>
      <c r="J76" s="93">
        <f>'[1]Комплектующие'!$K$137</f>
        <v>75</v>
      </c>
      <c r="K76" s="94"/>
      <c r="L76" s="94"/>
      <c r="M76" s="92">
        <f>'[1]Комплектующие'!$S$137</f>
        <v>40</v>
      </c>
      <c r="N76" s="45"/>
      <c r="O76" s="49">
        <f>'[1]Комплектующие'!$AQ$137</f>
        <v>49.5</v>
      </c>
      <c r="P76" s="51"/>
      <c r="Q76" s="44"/>
      <c r="R76" s="71">
        <f t="shared" si="18"/>
        <v>0</v>
      </c>
      <c r="S76" s="51">
        <f t="shared" si="19"/>
        <v>0</v>
      </c>
      <c r="T76" s="44"/>
      <c r="U76" s="41"/>
      <c r="V76" s="50">
        <f t="shared" si="20"/>
        <v>0</v>
      </c>
      <c r="W76" s="50">
        <f t="shared" si="21"/>
        <v>0</v>
      </c>
      <c r="X76" s="50">
        <f t="shared" si="22"/>
        <v>0</v>
      </c>
      <c r="Y76" s="51">
        <f t="shared" si="23"/>
        <v>0</v>
      </c>
    </row>
    <row r="77" spans="2:25" ht="15" customHeight="1">
      <c r="B77" s="52" t="str">
        <f>'[1]Комплектующие'!$A$138</f>
        <v>QL (in) Q3 RGB SMD 192×192 800nit (Eco)</v>
      </c>
      <c r="C77" s="89" t="str">
        <f>'[1]Комплектующие'!$C$138</f>
        <v>Полноцветный, 1RGB</v>
      </c>
      <c r="D77" s="90" t="str">
        <f>'[1]Комплектующие'!$D$138</f>
        <v>SMD</v>
      </c>
      <c r="E77" s="95">
        <f>'[1]Комплектующие'!$H$138</f>
        <v>3</v>
      </c>
      <c r="F77" s="48" t="str">
        <f>'[1]Комплектующие'!$F$138&amp;" x "&amp;'[1]Комплектующие'!$G$138</f>
        <v>192 x 192</v>
      </c>
      <c r="G77" s="48" t="str">
        <f>'[1]Комплектующие'!$I$137&amp;" x "&amp;'[1]Комплектующие'!$J$137</f>
        <v>128 x 64</v>
      </c>
      <c r="H77" s="91">
        <f>'[1]Комплектующие'!$E$138</f>
        <v>800</v>
      </c>
      <c r="I77" s="92">
        <f>'[1]Комплектующие'!$M$138</f>
        <v>525</v>
      </c>
      <c r="J77" s="93">
        <f>'[1]Комплектующие'!$K$138</f>
        <v>75</v>
      </c>
      <c r="K77" s="94"/>
      <c r="L77" s="94"/>
      <c r="M77" s="92">
        <f>'[1]Комплектующие'!$S$138</f>
        <v>40</v>
      </c>
      <c r="N77" s="45"/>
      <c r="O77" s="49">
        <f>'[1]Комплектующие'!$AQ$138</f>
        <v>26.2</v>
      </c>
      <c r="P77" s="51"/>
      <c r="Q77" s="44"/>
      <c r="R77" s="71">
        <f t="shared" si="18"/>
        <v>0</v>
      </c>
      <c r="S77" s="51">
        <f t="shared" si="19"/>
        <v>0</v>
      </c>
      <c r="T77" s="44"/>
      <c r="U77" s="41"/>
      <c r="V77" s="50">
        <f t="shared" si="20"/>
        <v>0</v>
      </c>
      <c r="W77" s="50">
        <f t="shared" si="21"/>
        <v>0</v>
      </c>
      <c r="X77" s="50">
        <f t="shared" si="22"/>
        <v>0</v>
      </c>
      <c r="Y77" s="51">
        <f t="shared" si="23"/>
        <v>0</v>
      </c>
    </row>
    <row r="78" spans="2:25" ht="15" customHeight="1">
      <c r="B78" s="52" t="str">
        <f>'[1]Комплектующие'!$A$139</f>
        <v>QL (in) Q3 RGB SMD 192×192 800nit (Pro)</v>
      </c>
      <c r="C78" s="89" t="str">
        <f>'[1]Комплектующие'!$C$139</f>
        <v>Полноцветный, 1RGB</v>
      </c>
      <c r="D78" s="90" t="str">
        <f>'[1]Комплектующие'!$D$139</f>
        <v>SMD</v>
      </c>
      <c r="E78" s="95">
        <f>'[1]Комплектующие'!$H$139</f>
        <v>3</v>
      </c>
      <c r="F78" s="48" t="str">
        <f>'[1]Комплектующие'!$F$139&amp;" x "&amp;'[1]Комплектующие'!$G$139</f>
        <v>192 x 192</v>
      </c>
      <c r="G78" s="48" t="str">
        <f>'[1]Комплектующие'!$I$139&amp;" x "&amp;'[1]Комплектующие'!$J$139</f>
        <v>64 x 64</v>
      </c>
      <c r="H78" s="91">
        <f>'[1]Комплектующие'!$E$139</f>
        <v>800</v>
      </c>
      <c r="I78" s="92">
        <f>'[1]Комплектующие'!$M$139</f>
        <v>525</v>
      </c>
      <c r="J78" s="93">
        <f>'[1]Комплектующие'!$K$139</f>
        <v>75</v>
      </c>
      <c r="K78" s="94"/>
      <c r="L78" s="94"/>
      <c r="M78" s="92">
        <f>'[1]Комплектующие'!$S$139</f>
        <v>40</v>
      </c>
      <c r="N78" s="45"/>
      <c r="O78" s="49">
        <f>'[1]Комплектующие'!$AQ$139</f>
        <v>31.3</v>
      </c>
      <c r="P78" s="51"/>
      <c r="Q78" s="44"/>
      <c r="R78" s="71">
        <f t="shared" si="18"/>
        <v>0</v>
      </c>
      <c r="S78" s="51">
        <f t="shared" si="19"/>
        <v>0</v>
      </c>
      <c r="T78" s="44"/>
      <c r="U78" s="41"/>
      <c r="V78" s="50">
        <f t="shared" si="20"/>
        <v>0</v>
      </c>
      <c r="W78" s="50">
        <f t="shared" si="21"/>
        <v>0</v>
      </c>
      <c r="X78" s="50">
        <f t="shared" si="22"/>
        <v>0</v>
      </c>
      <c r="Y78" s="51">
        <f t="shared" si="23"/>
        <v>0</v>
      </c>
    </row>
    <row r="79" spans="2:25" ht="15" customHeight="1">
      <c r="B79" s="52" t="str">
        <f>'[1]Комплектующие'!$A$140</f>
        <v>QL (in) Q3,07 RGB SMD 320×160 800nit (Eco)</v>
      </c>
      <c r="C79" s="89" t="str">
        <f>'[1]Комплектующие'!$C$140</f>
        <v>Полноцветный, 1RGB</v>
      </c>
      <c r="D79" s="90" t="str">
        <f>'[1]Комплектующие'!$D$140</f>
        <v>SMD</v>
      </c>
      <c r="E79" s="95">
        <f>'[1]Комплектующие'!$H$140</f>
        <v>3.07</v>
      </c>
      <c r="F79" s="48" t="str">
        <f>'[1]Комплектующие'!$F$140&amp;" x "&amp;'[1]Комплектующие'!$G$140</f>
        <v>320 x 160</v>
      </c>
      <c r="G79" s="48" t="str">
        <f>'[1]Комплектующие'!$I$140&amp;" x "&amp;'[1]Комплектующие'!$J$140</f>
        <v>104 x 52</v>
      </c>
      <c r="H79" s="91">
        <f>'[1]Комплектующие'!$E$140</f>
        <v>800</v>
      </c>
      <c r="I79" s="92">
        <f>'[1]Комплектующие'!$M$140</f>
        <v>413</v>
      </c>
      <c r="J79" s="93">
        <f>'[1]Комплектующие'!$K$140</f>
        <v>75</v>
      </c>
      <c r="K79" s="94"/>
      <c r="L79" s="94"/>
      <c r="M79" s="92">
        <f>'[1]Комплектующие'!$S$140</f>
        <v>40</v>
      </c>
      <c r="N79" s="45"/>
      <c r="O79" s="49">
        <f>'[1]Комплектующие'!$AQ$140</f>
        <v>36.5</v>
      </c>
      <c r="P79" s="51"/>
      <c r="Q79" s="44"/>
      <c r="R79" s="71">
        <f t="shared" si="18"/>
        <v>0</v>
      </c>
      <c r="S79" s="51">
        <f t="shared" si="19"/>
        <v>0</v>
      </c>
      <c r="T79" s="44"/>
      <c r="U79" s="41"/>
      <c r="V79" s="50">
        <f t="shared" si="20"/>
        <v>0</v>
      </c>
      <c r="W79" s="50">
        <f>ROUND(U79*V79,2)</f>
        <v>0</v>
      </c>
      <c r="X79" s="50">
        <f>ROUND(W79*0.2,2)</f>
        <v>0</v>
      </c>
      <c r="Y79" s="51">
        <f>W79+X79</f>
        <v>0</v>
      </c>
    </row>
    <row r="80" spans="2:25" ht="15" customHeight="1">
      <c r="B80" s="52" t="str">
        <f>'[1]Комплектующие'!$A$141</f>
        <v>QL (in) Q3,07 RGB SMD 320×160 800nit (Pro)</v>
      </c>
      <c r="C80" s="89" t="str">
        <f>'[1]Комплектующие'!$C$141</f>
        <v>Полноцветный, 1RGB</v>
      </c>
      <c r="D80" s="90" t="str">
        <f>'[1]Комплектующие'!$D$141</f>
        <v>SMD</v>
      </c>
      <c r="E80" s="95">
        <f>'[1]Комплектующие'!$H$141</f>
        <v>3.07</v>
      </c>
      <c r="F80" s="48" t="str">
        <f>'[1]Комплектующие'!$F$141&amp;" x "&amp;'[1]Комплектующие'!$G$141</f>
        <v>320 x 160</v>
      </c>
      <c r="G80" s="48" t="str">
        <f>'[1]Комплектующие'!$I$141&amp;" x "&amp;'[1]Комплектующие'!$J$141</f>
        <v>104 x 52</v>
      </c>
      <c r="H80" s="91">
        <f>'[1]Комплектующие'!$E$141</f>
        <v>800</v>
      </c>
      <c r="I80" s="92">
        <f>'[1]Комплектующие'!$M$141</f>
        <v>413</v>
      </c>
      <c r="J80" s="93">
        <f>'[1]Комплектующие'!$K$141</f>
        <v>75</v>
      </c>
      <c r="K80" s="94"/>
      <c r="L80" s="94"/>
      <c r="M80" s="92">
        <f>'[1]Комплектующие'!$S$141</f>
        <v>40</v>
      </c>
      <c r="N80" s="45"/>
      <c r="O80" s="49">
        <f>'[1]Комплектующие'!$AQ$141</f>
        <v>43</v>
      </c>
      <c r="P80" s="51"/>
      <c r="Q80" s="44"/>
      <c r="R80" s="71">
        <f t="shared" si="18"/>
        <v>0</v>
      </c>
      <c r="S80" s="51">
        <f t="shared" si="19"/>
        <v>0</v>
      </c>
      <c r="T80" s="44"/>
      <c r="U80" s="41"/>
      <c r="V80" s="50">
        <f t="shared" si="20"/>
        <v>0</v>
      </c>
      <c r="W80" s="50">
        <f>ROUND(U80*V80,2)</f>
        <v>0</v>
      </c>
      <c r="X80" s="50">
        <f>ROUND(W80*0.2,2)</f>
        <v>0</v>
      </c>
      <c r="Y80" s="51">
        <f>W80+X80</f>
        <v>0</v>
      </c>
    </row>
    <row r="81" spans="2:25" ht="15" customHeight="1">
      <c r="B81" s="52" t="str">
        <f>'[1]Комплектующие'!$A$142</f>
        <v>QL (in) Q4 RGB SMD 256×128 800nit</v>
      </c>
      <c r="C81" s="89" t="str">
        <f>'[1]Комплектующие'!$C$142</f>
        <v>Полноцветный, 1RGB</v>
      </c>
      <c r="D81" s="90" t="str">
        <f>'[1]Комплектующие'!$D$142</f>
        <v>SMD</v>
      </c>
      <c r="E81" s="95">
        <f>'[1]Комплектующие'!$H$142</f>
        <v>4</v>
      </c>
      <c r="F81" s="48" t="str">
        <f>'[1]Комплектующие'!$F$142&amp;" x "&amp;'[1]Комплектующие'!$G$142</f>
        <v>256 x 128</v>
      </c>
      <c r="G81" s="48" t="str">
        <f>'[1]Комплектующие'!$I$142&amp;" x "&amp;'[1]Комплектующие'!$J$142</f>
        <v>64 x 32</v>
      </c>
      <c r="H81" s="91">
        <f>'[1]Комплектующие'!$E$142</f>
        <v>800</v>
      </c>
      <c r="I81" s="92">
        <f>'[1]Комплектующие'!$M$142</f>
        <v>488</v>
      </c>
      <c r="J81" s="93">
        <f>'[1]Комплектующие'!$K$142</f>
        <v>75</v>
      </c>
      <c r="K81" s="94"/>
      <c r="L81" s="94"/>
      <c r="M81" s="92">
        <f>'[1]Комплектующие'!$S$142</f>
        <v>40</v>
      </c>
      <c r="N81" s="45"/>
      <c r="O81" s="49">
        <f>'[1]Комплектующие'!$AQ$142</f>
        <v>11.7</v>
      </c>
      <c r="P81" s="51"/>
      <c r="Q81" s="44"/>
      <c r="R81" s="71">
        <f t="shared" si="18"/>
        <v>0</v>
      </c>
      <c r="S81" s="51">
        <f t="shared" si="19"/>
        <v>0</v>
      </c>
      <c r="T81" s="44"/>
      <c r="U81" s="41"/>
      <c r="V81" s="50">
        <f t="shared" si="20"/>
        <v>0</v>
      </c>
      <c r="W81" s="50">
        <f>ROUND(U81*V81,2)</f>
        <v>0</v>
      </c>
      <c r="X81" s="50">
        <f>ROUND(W81*0.2,2)</f>
        <v>0</v>
      </c>
      <c r="Y81" s="51">
        <f>W81+X81</f>
        <v>0</v>
      </c>
    </row>
    <row r="82" spans="2:25" ht="15" customHeight="1">
      <c r="B82" s="52" t="str">
        <f>'[1]Комплектующие'!$A$143</f>
        <v>QL (in) Q4 RGB SMD 320×160 800nit (Eco)</v>
      </c>
      <c r="C82" s="89" t="str">
        <f>'[1]Комплектующие'!$C$143</f>
        <v>Полноцветный, 1RGB</v>
      </c>
      <c r="D82" s="90" t="str">
        <f>'[1]Комплектующие'!$D$143</f>
        <v>SMD</v>
      </c>
      <c r="E82" s="95">
        <f>'[1]Комплектующие'!$H$143</f>
        <v>4</v>
      </c>
      <c r="F82" s="48" t="str">
        <f>'[1]Комплектующие'!$F$143&amp;" x "&amp;'[1]Комплектующие'!$G$143</f>
        <v>320 x 160</v>
      </c>
      <c r="G82" s="48" t="str">
        <f>'[1]Комплектующие'!$I$143&amp;" x "&amp;'[1]Комплектующие'!$J$143</f>
        <v>80 x 40</v>
      </c>
      <c r="H82" s="91">
        <f>'[1]Комплектующие'!$E$143</f>
        <v>800</v>
      </c>
      <c r="I82" s="92">
        <f>'[1]Комплектующие'!$M$143</f>
        <v>465</v>
      </c>
      <c r="J82" s="93">
        <f>'[1]Комплектующие'!$K$143</f>
        <v>75</v>
      </c>
      <c r="K82" s="94"/>
      <c r="L82" s="94"/>
      <c r="M82" s="92">
        <f>'[1]Комплектующие'!$S$143</f>
        <v>40</v>
      </c>
      <c r="N82" s="45"/>
      <c r="O82" s="49">
        <f>'[1]Комплектующие'!$AQ$143</f>
        <v>29.7</v>
      </c>
      <c r="P82" s="51">
        <f>'[1]Комплектующие'!$AT$143</f>
        <v>31.3</v>
      </c>
      <c r="Q82" s="44"/>
      <c r="R82" s="71">
        <f t="shared" si="18"/>
        <v>0</v>
      </c>
      <c r="S82" s="51">
        <f t="shared" si="19"/>
        <v>0</v>
      </c>
      <c r="T82" s="44"/>
      <c r="U82" s="41"/>
      <c r="V82" s="50">
        <f t="shared" si="20"/>
        <v>0</v>
      </c>
      <c r="W82" s="50">
        <f>ROUND(U82*V82,2)</f>
        <v>0</v>
      </c>
      <c r="X82" s="50">
        <f>ROUND(W82*0.2,2)</f>
        <v>0</v>
      </c>
      <c r="Y82" s="51">
        <f>W82+X82</f>
        <v>0</v>
      </c>
    </row>
    <row r="83" spans="2:25" ht="15" customHeight="1" thickBot="1">
      <c r="B83" s="52" t="str">
        <f>'[1]Комплектующие'!$A$144</f>
        <v>QL (in) Q4 RGB SMD 320×160 600nit (Pro)</v>
      </c>
      <c r="C83" s="89" t="str">
        <f>'[1]Комплектующие'!$C$144</f>
        <v>Полноцветный, 1RGB</v>
      </c>
      <c r="D83" s="90" t="str">
        <f>'[1]Комплектующие'!$D$144</f>
        <v>SMD</v>
      </c>
      <c r="E83" s="95">
        <f>'[1]Комплектующие'!$H$144</f>
        <v>4</v>
      </c>
      <c r="F83" s="48" t="str">
        <f>'[1]Комплектующие'!$F$144&amp;" x "&amp;'[1]Комплектующие'!$G$144</f>
        <v>320 x 160</v>
      </c>
      <c r="G83" s="48" t="str">
        <f>'[1]Комплектующие'!$I$144&amp;" x "&amp;'[1]Комплектующие'!$J$144</f>
        <v>80 x 40</v>
      </c>
      <c r="H83" s="91">
        <f>'[1]Комплектующие'!$E$144</f>
        <v>600</v>
      </c>
      <c r="I83" s="92">
        <f>'[1]Комплектующие'!$M$144</f>
        <v>465</v>
      </c>
      <c r="J83" s="93">
        <f>'[1]Комплектующие'!$K$144</f>
        <v>75</v>
      </c>
      <c r="K83" s="94"/>
      <c r="L83" s="94"/>
      <c r="M83" s="92">
        <f>'[1]Комплектующие'!$S$144</f>
        <v>40</v>
      </c>
      <c r="N83" s="45"/>
      <c r="O83" s="49">
        <f>'[1]Комплектующие'!$AQ$144</f>
        <v>0</v>
      </c>
      <c r="P83" s="51"/>
      <c r="Q83" s="44"/>
      <c r="R83" s="71">
        <f t="shared" si="18"/>
        <v>0</v>
      </c>
      <c r="S83" s="51">
        <f t="shared" si="19"/>
        <v>0</v>
      </c>
      <c r="T83" s="44"/>
      <c r="U83" s="41"/>
      <c r="V83" s="50">
        <f t="shared" si="20"/>
        <v>0</v>
      </c>
      <c r="W83" s="50">
        <f>ROUND(U83*V83,2)</f>
        <v>0</v>
      </c>
      <c r="X83" s="50">
        <f>ROUND(W83*0.2,2)</f>
        <v>0</v>
      </c>
      <c r="Y83" s="51">
        <f>W83+X83</f>
        <v>0</v>
      </c>
    </row>
    <row r="84" spans="2:25" ht="15" customHeight="1">
      <c r="B84" s="69" t="s">
        <v>56</v>
      </c>
      <c r="C84" s="83"/>
      <c r="D84" s="46"/>
      <c r="E84" s="84"/>
      <c r="F84" s="47"/>
      <c r="G84" s="47"/>
      <c r="H84" s="85"/>
      <c r="I84" s="86"/>
      <c r="J84" s="87"/>
      <c r="K84" s="88"/>
      <c r="L84" s="88"/>
      <c r="M84" s="86"/>
      <c r="N84" s="86"/>
      <c r="O84" s="36"/>
      <c r="P84" s="37"/>
      <c r="Q84" s="44"/>
      <c r="R84" s="70"/>
      <c r="S84" s="37"/>
      <c r="T84" s="44"/>
      <c r="U84" s="38"/>
      <c r="V84" s="39"/>
      <c r="W84" s="39"/>
      <c r="X84" s="39"/>
      <c r="Y84" s="37"/>
    </row>
    <row r="85" spans="2:25" ht="15" customHeight="1">
      <c r="B85" s="52" t="str">
        <f>'[1]Комплектующие'!$A$168</f>
        <v>ES (in) P1,538 RGB SMD 320×160 800nit (3840Hz)</v>
      </c>
      <c r="C85" s="89" t="str">
        <f>'[1]Комплектующие'!$C$168</f>
        <v>Полноцветный, 1RGB</v>
      </c>
      <c r="D85" s="90" t="str">
        <f>'[1]Комплектующие'!$D$168</f>
        <v>SMD</v>
      </c>
      <c r="E85" s="95">
        <f>'[1]Комплектующие'!$H$168</f>
        <v>1.538</v>
      </c>
      <c r="F85" s="48" t="str">
        <f>'[1]Комплектующие'!$F$168&amp;" x "&amp;'[1]Комплектующие'!$G$168</f>
        <v>320 x 160</v>
      </c>
      <c r="G85" s="48" t="str">
        <f>'[1]Комплектующие'!$I$168&amp;" x "&amp;'[1]Комплектующие'!$J$168</f>
        <v>208 x 104</v>
      </c>
      <c r="H85" s="91">
        <f>'[1]Комплектующие'!$E$168</f>
        <v>800</v>
      </c>
      <c r="I85" s="92">
        <f>'[1]Комплектующие'!$M$168</f>
        <v>0</v>
      </c>
      <c r="J85" s="93">
        <f>'[1]Комплектующие'!$K$168</f>
        <v>75</v>
      </c>
      <c r="K85" s="94"/>
      <c r="L85" s="94"/>
      <c r="M85" s="92">
        <f>'[1]Комплектующие'!$S$168</f>
        <v>40</v>
      </c>
      <c r="N85" s="45"/>
      <c r="O85" s="49">
        <f>'[1]Комплектующие'!$AQ$168</f>
        <v>173.3</v>
      </c>
      <c r="P85" s="51"/>
      <c r="Q85" s="44"/>
      <c r="R85" s="71">
        <f>ROUNDUP($S$3*O85,2)</f>
        <v>0</v>
      </c>
      <c r="S85" s="51">
        <f t="shared" si="19"/>
        <v>0</v>
      </c>
      <c r="T85" s="44"/>
      <c r="U85" s="41"/>
      <c r="V85" s="50">
        <f>IF(U85=0,0,IF(M85=0,S85/1.2,IF(AND(S85=0,MOD(U85,M85)&lt;&gt;0),0,ROUND(((U85-MOD(U85,M85))*R85+MOD(U85,M85)*S85)/1.2/U85,2))))</f>
        <v>0</v>
      </c>
      <c r="W85" s="50">
        <f>ROUND(U85*V85,2)</f>
        <v>0</v>
      </c>
      <c r="X85" s="50">
        <f>ROUND(W85*0.2,2)</f>
        <v>0</v>
      </c>
      <c r="Y85" s="51">
        <f>W85+X85</f>
        <v>0</v>
      </c>
    </row>
    <row r="86" spans="2:25" ht="15" customHeight="1">
      <c r="B86" s="52" t="str">
        <f>'[1]Комплектующие'!$A$169</f>
        <v>ES (in) P1,667 RGB SMD 320×160 800nit</v>
      </c>
      <c r="C86" s="89" t="str">
        <f>'[1]Комплектующие'!$C$169</f>
        <v>Полноцветный, 1RGB</v>
      </c>
      <c r="D86" s="90" t="str">
        <f>'[1]Комплектующие'!$D$169</f>
        <v>SMD</v>
      </c>
      <c r="E86" s="95">
        <f>'[1]Комплектующие'!$H$169</f>
        <v>1.667</v>
      </c>
      <c r="F86" s="48" t="str">
        <f>'[1]Комплектующие'!$F$169&amp;" x "&amp;'[1]Комплектующие'!$G$169</f>
        <v>320 x 160</v>
      </c>
      <c r="G86" s="48" t="str">
        <f>'[1]Комплектующие'!$I$169&amp;" x "&amp;'[1]Комплектующие'!$J$169</f>
        <v>192 x 96</v>
      </c>
      <c r="H86" s="91">
        <f>'[1]Комплектующие'!$E$169</f>
        <v>800</v>
      </c>
      <c r="I86" s="92">
        <f>'[1]Комплектующие'!$M$169</f>
        <v>0</v>
      </c>
      <c r="J86" s="93">
        <f>'[1]Комплектующие'!$K$169</f>
        <v>75</v>
      </c>
      <c r="K86" s="94"/>
      <c r="L86" s="94"/>
      <c r="M86" s="92">
        <f>'[1]Комплектующие'!$S$169</f>
        <v>40</v>
      </c>
      <c r="N86" s="45"/>
      <c r="O86" s="49">
        <f>'[1]Комплектующие'!$AQ$169</f>
        <v>0</v>
      </c>
      <c r="P86" s="51"/>
      <c r="Q86" s="44"/>
      <c r="R86" s="71">
        <f>ROUNDUP($S$3*O86,2)</f>
        <v>0</v>
      </c>
      <c r="S86" s="51">
        <f t="shared" si="19"/>
        <v>0</v>
      </c>
      <c r="T86" s="44"/>
      <c r="U86" s="41"/>
      <c r="V86" s="50">
        <f>IF(U86=0,0,IF(M86=0,S86/1.2,IF(AND(S86=0,MOD(U86,M86)&lt;&gt;0),0,ROUND(((U86-MOD(U86,M86))*R86+MOD(U86,M86)*S86)/1.2/U86,2))))</f>
        <v>0</v>
      </c>
      <c r="W86" s="50">
        <f>ROUND(U86*V86,2)</f>
        <v>0</v>
      </c>
      <c r="X86" s="50">
        <f>ROUND(W86*0.2,2)</f>
        <v>0</v>
      </c>
      <c r="Y86" s="51">
        <f>W86+X86</f>
        <v>0</v>
      </c>
    </row>
    <row r="87" spans="2:25" ht="15" customHeight="1">
      <c r="B87" s="52" t="str">
        <f>'[1]Комплектующие'!$A$170</f>
        <v>ES (in) P1,86 RGB SMD 320×160 800nit (3840Hz)</v>
      </c>
      <c r="C87" s="89" t="str">
        <f>'[1]Комплектующие'!$C$170</f>
        <v>Полноцветный, 1RGB</v>
      </c>
      <c r="D87" s="90" t="str">
        <f>'[1]Комплектующие'!$D$170</f>
        <v>SMD</v>
      </c>
      <c r="E87" s="95">
        <f>'[1]Комплектующие'!$H$170</f>
        <v>1.86</v>
      </c>
      <c r="F87" s="48" t="str">
        <f>'[1]Комплектующие'!$F$170&amp;" x "&amp;'[1]Комплектующие'!$G$170</f>
        <v>320 x 160</v>
      </c>
      <c r="G87" s="48" t="str">
        <f>'[1]Комплектующие'!$I$170&amp;" x "&amp;'[1]Комплектующие'!$J$170</f>
        <v>172 x 86</v>
      </c>
      <c r="H87" s="91">
        <f>'[1]Комплектующие'!$E$170</f>
        <v>800</v>
      </c>
      <c r="I87" s="92">
        <f>'[1]Комплектующие'!$M$170</f>
        <v>0</v>
      </c>
      <c r="J87" s="93">
        <f>'[1]Комплектующие'!$K$170</f>
        <v>75</v>
      </c>
      <c r="K87" s="94"/>
      <c r="L87" s="94"/>
      <c r="M87" s="92">
        <f>'[1]Комплектующие'!$S$170</f>
        <v>40</v>
      </c>
      <c r="N87" s="45"/>
      <c r="O87" s="49">
        <f>'[1]Комплектующие'!$AQ$170</f>
        <v>106.2</v>
      </c>
      <c r="P87" s="51"/>
      <c r="Q87" s="44"/>
      <c r="R87" s="71">
        <f aca="true" t="shared" si="24" ref="R87:R104">ROUNDUP($S$3*O87,2)</f>
        <v>0</v>
      </c>
      <c r="S87" s="51">
        <f t="shared" si="19"/>
        <v>0</v>
      </c>
      <c r="T87" s="44"/>
      <c r="U87" s="41"/>
      <c r="V87" s="50">
        <f t="shared" si="20"/>
        <v>0</v>
      </c>
      <c r="W87" s="50">
        <f>ROUND(U87*V87,2)</f>
        <v>0</v>
      </c>
      <c r="X87" s="50">
        <f>ROUND(W87*0.2,2)</f>
        <v>0</v>
      </c>
      <c r="Y87" s="51">
        <f>W87+X87</f>
        <v>0</v>
      </c>
    </row>
    <row r="88" spans="2:25" ht="15" customHeight="1">
      <c r="B88" s="52" t="str">
        <f>'[1]Комплектующие'!$A$171</f>
        <v>ES (in) P1,875 RGB SMD 240×240 800nit (3840Hz)</v>
      </c>
      <c r="C88" s="89" t="str">
        <f>'[1]Комплектующие'!$C$171</f>
        <v>Полноцветный, 1RGB</v>
      </c>
      <c r="D88" s="90" t="str">
        <f>'[1]Комплектующие'!$D$171</f>
        <v>SMD</v>
      </c>
      <c r="E88" s="95">
        <f>'[1]Комплектующие'!$H$171</f>
        <v>1.875</v>
      </c>
      <c r="F88" s="48" t="str">
        <f>'[1]Комплектующие'!$F$171&amp;" x "&amp;'[1]Комплектующие'!$G$171</f>
        <v>240 x 240</v>
      </c>
      <c r="G88" s="48" t="str">
        <f>'[1]Комплектующие'!$I$171&amp;" x "&amp;'[1]Комплектующие'!$J$171</f>
        <v>128 x 128</v>
      </c>
      <c r="H88" s="91">
        <f>'[1]Комплектующие'!$E$171</f>
        <v>800</v>
      </c>
      <c r="I88" s="92">
        <f>'[1]Комплектующие'!$M$171</f>
        <v>0</v>
      </c>
      <c r="J88" s="93">
        <f>'[1]Комплектующие'!$K$171</f>
        <v>75</v>
      </c>
      <c r="K88" s="94"/>
      <c r="L88" s="94"/>
      <c r="M88" s="92">
        <f>'[1]Комплектующие'!$S$171</f>
        <v>40</v>
      </c>
      <c r="N88" s="45"/>
      <c r="O88" s="49">
        <f>'[1]Комплектующие'!$AQ$171</f>
        <v>117.4</v>
      </c>
      <c r="P88" s="51"/>
      <c r="Q88" s="44"/>
      <c r="R88" s="71">
        <f>ROUNDUP($S$3*O88,2)</f>
        <v>0</v>
      </c>
      <c r="S88" s="51">
        <f t="shared" si="19"/>
        <v>0</v>
      </c>
      <c r="T88" s="44"/>
      <c r="U88" s="41"/>
      <c r="V88" s="50">
        <f>IF(U88=0,0,IF(M88=0,S88/1.2,IF(AND(S88=0,MOD(U88,M88)&lt;&gt;0),0,ROUND(((U88-MOD(U88,M88))*R88+MOD(U88,M88)*S88)/1.2/U88,2))))</f>
        <v>0</v>
      </c>
      <c r="W88" s="50">
        <f>ROUND(U88*V88,2)</f>
        <v>0</v>
      </c>
      <c r="X88" s="50">
        <f>ROUND(W88*0.2,2)</f>
        <v>0</v>
      </c>
      <c r="Y88" s="51">
        <f>W88+X88</f>
        <v>0</v>
      </c>
    </row>
    <row r="89" spans="2:25" ht="15" customHeight="1">
      <c r="B89" s="52" t="str">
        <f>'[1]Комплектующие'!$A$172</f>
        <v>ES (in) P2 RGB SMD 256×128 800nit (1920Hz)</v>
      </c>
      <c r="C89" s="89" t="str">
        <f>'[1]Комплектующие'!$C$172</f>
        <v>Полноцветный, 1RGB</v>
      </c>
      <c r="D89" s="90" t="str">
        <f>'[1]Комплектующие'!$D$172</f>
        <v>SMD</v>
      </c>
      <c r="E89" s="95">
        <f>'[1]Комплектующие'!$H$172</f>
        <v>2</v>
      </c>
      <c r="F89" s="48" t="str">
        <f>'[1]Комплектующие'!$F$172&amp;" x "&amp;'[1]Комплектующие'!$G$172</f>
        <v>256 x 128</v>
      </c>
      <c r="G89" s="48" t="str">
        <f>'[1]Комплектующие'!$I$172&amp;" x "&amp;'[1]Комплектующие'!$J$172</f>
        <v>128 x 64</v>
      </c>
      <c r="H89" s="91">
        <f>'[1]Комплектующие'!$E$172</f>
        <v>800</v>
      </c>
      <c r="I89" s="92">
        <f>'[1]Комплектующие'!$M$172</f>
        <v>0</v>
      </c>
      <c r="J89" s="93">
        <f>'[1]Комплектующие'!$K$172</f>
        <v>75</v>
      </c>
      <c r="K89" s="94"/>
      <c r="L89" s="94"/>
      <c r="M89" s="92">
        <f>'[1]Комплектующие'!$S$172</f>
        <v>40</v>
      </c>
      <c r="N89" s="45"/>
      <c r="O89" s="49">
        <f>'[1]Комплектующие'!$AQ$172</f>
        <v>0</v>
      </c>
      <c r="P89" s="51"/>
      <c r="Q89" s="44"/>
      <c r="R89" s="71">
        <f t="shared" si="24"/>
        <v>0</v>
      </c>
      <c r="S89" s="51">
        <f t="shared" si="19"/>
        <v>0</v>
      </c>
      <c r="T89" s="44"/>
      <c r="U89" s="41"/>
      <c r="V89" s="50">
        <f t="shared" si="20"/>
        <v>0</v>
      </c>
      <c r="W89" s="50">
        <f aca="true" t="shared" si="25" ref="W89:W109">ROUND(U89*V89,2)</f>
        <v>0</v>
      </c>
      <c r="X89" s="50">
        <f aca="true" t="shared" si="26" ref="X89:X109">ROUND(W89*0.2,2)</f>
        <v>0</v>
      </c>
      <c r="Y89" s="51">
        <f aca="true" t="shared" si="27" ref="Y89:Y109">W89+X89</f>
        <v>0</v>
      </c>
    </row>
    <row r="90" spans="2:25" ht="15" customHeight="1">
      <c r="B90" s="52" t="str">
        <f>'[1]Комплектующие'!$A$173</f>
        <v>ES (in) P2 RGB SMD 256×128 800nit (3840Hz)</v>
      </c>
      <c r="C90" s="89" t="str">
        <f>'[1]Комплектующие'!$C$173</f>
        <v>Полноцветный, 1RGB</v>
      </c>
      <c r="D90" s="90" t="str">
        <f>'[1]Комплектующие'!$D$173</f>
        <v>SMD</v>
      </c>
      <c r="E90" s="95">
        <f>'[1]Комплектующие'!$H$173</f>
        <v>2</v>
      </c>
      <c r="F90" s="48" t="str">
        <f>'[1]Комплектующие'!$F$173&amp;" x "&amp;'[1]Комплектующие'!$G$173</f>
        <v>256 x 128</v>
      </c>
      <c r="G90" s="48" t="str">
        <f>'[1]Комплектующие'!$I$173&amp;" x "&amp;'[1]Комплектующие'!$J$173</f>
        <v>128 x 64</v>
      </c>
      <c r="H90" s="91">
        <f>'[1]Комплектующие'!$E$173</f>
        <v>800</v>
      </c>
      <c r="I90" s="92">
        <f>'[1]Комплектующие'!$M$173</f>
        <v>0</v>
      </c>
      <c r="J90" s="93">
        <f>'[1]Комплектующие'!$K$173</f>
        <v>75</v>
      </c>
      <c r="K90" s="94"/>
      <c r="L90" s="94"/>
      <c r="M90" s="92">
        <f>'[1]Комплектующие'!$S$173</f>
        <v>40</v>
      </c>
      <c r="N90" s="45"/>
      <c r="O90" s="49">
        <f>'[1]Комплектующие'!$AQ$173</f>
        <v>53.8</v>
      </c>
      <c r="P90" s="51"/>
      <c r="Q90" s="44"/>
      <c r="R90" s="71">
        <f t="shared" si="24"/>
        <v>0</v>
      </c>
      <c r="S90" s="51">
        <f t="shared" si="19"/>
        <v>0</v>
      </c>
      <c r="T90" s="44"/>
      <c r="U90" s="41"/>
      <c r="V90" s="50">
        <f>IF(U90=0,0,IF(M90=0,S90/1.2,IF(AND(S90=0,MOD(U90,M90)&lt;&gt;0),0,ROUND(((U90-MOD(U90,M90))*R90+MOD(U90,M90)*S90)/1.2/U90,2))))</f>
        <v>0</v>
      </c>
      <c r="W90" s="50">
        <f>ROUND(U90*V90,2)</f>
        <v>0</v>
      </c>
      <c r="X90" s="50">
        <f>ROUND(W90*0.2,2)</f>
        <v>0</v>
      </c>
      <c r="Y90" s="51">
        <f>W90+X90</f>
        <v>0</v>
      </c>
    </row>
    <row r="91" spans="2:25" ht="15" customHeight="1">
      <c r="B91" s="52" t="str">
        <f>'[1]Комплектующие'!$A$174</f>
        <v>ES (in) P2 RGB SMD 320×160 800nit (1920Hz)</v>
      </c>
      <c r="C91" s="89" t="str">
        <f>'[1]Комплектующие'!$C$174</f>
        <v>Полноцветный, 1RGB</v>
      </c>
      <c r="D91" s="90" t="str">
        <f>'[1]Комплектующие'!$D$174</f>
        <v>SMD</v>
      </c>
      <c r="E91" s="95">
        <f>'[1]Комплектующие'!$H$174</f>
        <v>2</v>
      </c>
      <c r="F91" s="48" t="str">
        <f>'[1]Комплектующие'!$F$174&amp;" x "&amp;'[1]Комплектующие'!$G$174</f>
        <v>320 x 160</v>
      </c>
      <c r="G91" s="48" t="str">
        <f>'[1]Комплектующие'!$I$174&amp;" x "&amp;'[1]Комплектующие'!$J$174</f>
        <v>160 x 80</v>
      </c>
      <c r="H91" s="91">
        <f>'[1]Комплектующие'!$E$174</f>
        <v>800</v>
      </c>
      <c r="I91" s="92">
        <f>'[1]Комплектующие'!$M$174</f>
        <v>0</v>
      </c>
      <c r="J91" s="93">
        <f>'[1]Комплектующие'!$K$174</f>
        <v>75</v>
      </c>
      <c r="K91" s="94"/>
      <c r="L91" s="94"/>
      <c r="M91" s="92">
        <f>'[1]Комплектующие'!$S$174</f>
        <v>40</v>
      </c>
      <c r="N91" s="45"/>
      <c r="O91" s="49">
        <f>'[1]Комплектующие'!$AQ$174</f>
        <v>0</v>
      </c>
      <c r="P91" s="51"/>
      <c r="Q91" s="44"/>
      <c r="R91" s="71">
        <f t="shared" si="24"/>
        <v>0</v>
      </c>
      <c r="S91" s="51">
        <f t="shared" si="19"/>
        <v>0</v>
      </c>
      <c r="T91" s="44"/>
      <c r="U91" s="41"/>
      <c r="V91" s="50">
        <f>IF(U91=0,0,IF(M91=0,S91/1.2,IF(AND(S91=0,MOD(U91,M91)&lt;&gt;0),0,ROUND(((U91-MOD(U91,M91))*R91+MOD(U91,M91)*S91)/1.2/U91,2))))</f>
        <v>0</v>
      </c>
      <c r="W91" s="50">
        <f>ROUND(U91*V91,2)</f>
        <v>0</v>
      </c>
      <c r="X91" s="50">
        <f>ROUND(W91*0.2,2)</f>
        <v>0</v>
      </c>
      <c r="Y91" s="51">
        <f>W91+X91</f>
        <v>0</v>
      </c>
    </row>
    <row r="92" spans="2:25" ht="15" customHeight="1">
      <c r="B92" s="52" t="str">
        <f>'[1]Комплектующие'!$A$175</f>
        <v>ES (in) P2 RGB SMD 320×160 800nit (3840Hz)</v>
      </c>
      <c r="C92" s="89" t="str">
        <f>'[1]Комплектующие'!$C$175</f>
        <v>Полноцветный, 1RGB</v>
      </c>
      <c r="D92" s="90" t="str">
        <f>'[1]Комплектующие'!$D$175</f>
        <v>SMD</v>
      </c>
      <c r="E92" s="95">
        <f>'[1]Комплектующие'!$H$175</f>
        <v>2</v>
      </c>
      <c r="F92" s="48" t="str">
        <f>'[1]Комплектующие'!$F$175&amp;" x "&amp;'[1]Комплектующие'!$G$175</f>
        <v>320 x 160</v>
      </c>
      <c r="G92" s="48" t="str">
        <f>'[1]Комплектующие'!$I$175&amp;" x "&amp;'[1]Комплектующие'!$J$175</f>
        <v>160 x 80</v>
      </c>
      <c r="H92" s="91">
        <f>'[1]Комплектующие'!$E$175</f>
        <v>800</v>
      </c>
      <c r="I92" s="92">
        <f>'[1]Комплектующие'!$M$175</f>
        <v>0</v>
      </c>
      <c r="J92" s="93">
        <f>'[1]Комплектующие'!$K$175</f>
        <v>75</v>
      </c>
      <c r="K92" s="94"/>
      <c r="L92" s="94"/>
      <c r="M92" s="92">
        <f>'[1]Комплектующие'!$S$175</f>
        <v>40</v>
      </c>
      <c r="N92" s="45"/>
      <c r="O92" s="49">
        <f>'[1]Комплектующие'!$AQ$175</f>
        <v>79.7</v>
      </c>
      <c r="P92" s="51"/>
      <c r="Q92" s="44"/>
      <c r="R92" s="71">
        <f t="shared" si="24"/>
        <v>0</v>
      </c>
      <c r="S92" s="51">
        <f t="shared" si="19"/>
        <v>0</v>
      </c>
      <c r="T92" s="44"/>
      <c r="U92" s="41"/>
      <c r="V92" s="50">
        <f>IF(U92=0,0,IF(M92=0,S92/1.2,IF(AND(S92=0,MOD(U92,M92)&lt;&gt;0),0,ROUND(((U92-MOD(U92,M92))*R92+MOD(U92,M92)*S92)/1.2/U92,2))))</f>
        <v>0</v>
      </c>
      <c r="W92" s="50">
        <f>ROUND(U92*V92,2)</f>
        <v>0</v>
      </c>
      <c r="X92" s="50">
        <f>ROUND(W92*0.2,2)</f>
        <v>0</v>
      </c>
      <c r="Y92" s="51">
        <f>W92+X92</f>
        <v>0</v>
      </c>
    </row>
    <row r="93" spans="2:25" ht="15" customHeight="1">
      <c r="B93" s="52" t="str">
        <f>'[1]Комплектующие'!$A$176</f>
        <v>ES (in) P2,5 RGB SMD 160×160 800nit (1920Hz)</v>
      </c>
      <c r="C93" s="89" t="str">
        <f>'[1]Комплектующие'!$C$176</f>
        <v>Полноцветный, 1RGB</v>
      </c>
      <c r="D93" s="90" t="str">
        <f>'[1]Комплектующие'!$D$176</f>
        <v>SMD</v>
      </c>
      <c r="E93" s="95">
        <f>'[1]Комплектующие'!$H$176</f>
        <v>2.5</v>
      </c>
      <c r="F93" s="48" t="str">
        <f>'[1]Комплектующие'!$F$176&amp;" x "&amp;'[1]Комплектующие'!$G$176</f>
        <v>160 x 160</v>
      </c>
      <c r="G93" s="48" t="str">
        <f>'[1]Комплектующие'!$I$176&amp;" x "&amp;'[1]Комплектующие'!$J$176</f>
        <v>64 x 64</v>
      </c>
      <c r="H93" s="91">
        <f>'[1]Комплектующие'!$E$176</f>
        <v>800</v>
      </c>
      <c r="I93" s="92">
        <f>'[1]Комплектующие'!$M$176</f>
        <v>0</v>
      </c>
      <c r="J93" s="93">
        <f>'[1]Комплектующие'!$K$176</f>
        <v>75</v>
      </c>
      <c r="K93" s="94"/>
      <c r="L93" s="94"/>
      <c r="M93" s="92">
        <f>'[1]Комплектующие'!$S$176</f>
        <v>40</v>
      </c>
      <c r="N93" s="45"/>
      <c r="O93" s="49">
        <f>'[1]Комплектующие'!$AQ$176</f>
        <v>35</v>
      </c>
      <c r="P93" s="51"/>
      <c r="Q93" s="44"/>
      <c r="R93" s="71">
        <f t="shared" si="24"/>
        <v>0</v>
      </c>
      <c r="S93" s="51">
        <f t="shared" si="19"/>
        <v>0</v>
      </c>
      <c r="T93" s="44"/>
      <c r="U93" s="41"/>
      <c r="V93" s="50">
        <f>IF(U93=0,0,IF(M93=0,S93/1.2,IF(AND(S93=0,MOD(U93,M93)&lt;&gt;0),0,ROUND(((U93-MOD(U93,M93))*R93+MOD(U93,M93)*S93)/1.2/U93,2))))</f>
        <v>0</v>
      </c>
      <c r="W93" s="50">
        <f>ROUND(U93*V93,2)</f>
        <v>0</v>
      </c>
      <c r="X93" s="50">
        <f>ROUND(W93*0.2,2)</f>
        <v>0</v>
      </c>
      <c r="Y93" s="51">
        <f>W93+X93</f>
        <v>0</v>
      </c>
    </row>
    <row r="94" spans="2:25" ht="15" customHeight="1">
      <c r="B94" s="52" t="str">
        <f>'[1]Комплектующие'!$A$177</f>
        <v>ES (in) P2,5 RGB SMD 160×160 800nit (3840Hz)</v>
      </c>
      <c r="C94" s="89" t="str">
        <f>'[1]Комплектующие'!$C$177</f>
        <v>Полноцветный, 1RGB</v>
      </c>
      <c r="D94" s="90" t="str">
        <f>'[1]Комплектующие'!$D$177</f>
        <v>SMD</v>
      </c>
      <c r="E94" s="95">
        <f>'[1]Комплектующие'!$H$177</f>
        <v>2.5</v>
      </c>
      <c r="F94" s="48" t="str">
        <f>'[1]Комплектующие'!$F$177&amp;" x "&amp;'[1]Комплектующие'!$G$177</f>
        <v>160 x 160</v>
      </c>
      <c r="G94" s="48" t="str">
        <f>'[1]Комплектующие'!$I$177&amp;" x "&amp;'[1]Комплектующие'!$J$177</f>
        <v>64 x 64</v>
      </c>
      <c r="H94" s="91">
        <f>'[1]Комплектующие'!$E$177</f>
        <v>800</v>
      </c>
      <c r="I94" s="92">
        <f>'[1]Комплектующие'!$M$177</f>
        <v>0</v>
      </c>
      <c r="J94" s="93">
        <f>'[1]Комплектующие'!$K$177</f>
        <v>75</v>
      </c>
      <c r="K94" s="94"/>
      <c r="L94" s="94"/>
      <c r="M94" s="92">
        <f>'[1]Комплектующие'!$S$177</f>
        <v>40</v>
      </c>
      <c r="N94" s="45"/>
      <c r="O94" s="49">
        <f>'[1]Комплектующие'!$AQ$177</f>
        <v>37.7</v>
      </c>
      <c r="P94" s="51"/>
      <c r="Q94" s="44"/>
      <c r="R94" s="71">
        <f t="shared" si="24"/>
        <v>0</v>
      </c>
      <c r="S94" s="51">
        <f t="shared" si="19"/>
        <v>0</v>
      </c>
      <c r="T94" s="44"/>
      <c r="U94" s="41"/>
      <c r="V94" s="50">
        <f t="shared" si="20"/>
        <v>0</v>
      </c>
      <c r="W94" s="50">
        <f t="shared" si="25"/>
        <v>0</v>
      </c>
      <c r="X94" s="50">
        <f t="shared" si="26"/>
        <v>0</v>
      </c>
      <c r="Y94" s="51">
        <f t="shared" si="27"/>
        <v>0</v>
      </c>
    </row>
    <row r="95" spans="2:25" ht="15" customHeight="1">
      <c r="B95" s="52" t="str">
        <f>'[1]Комплектующие'!$A$178</f>
        <v>ES (in) P2,5 RGB SMD 320×160 800nit (1920Hz)</v>
      </c>
      <c r="C95" s="89" t="str">
        <f>'[1]Комплектующие'!$C$178</f>
        <v>Полноцветный, 1RGB</v>
      </c>
      <c r="D95" s="90" t="str">
        <f>'[1]Комплектующие'!$D$178</f>
        <v>SMD</v>
      </c>
      <c r="E95" s="95">
        <f>'[1]Комплектующие'!$H$178</f>
        <v>2.5</v>
      </c>
      <c r="F95" s="48" t="str">
        <f>'[1]Комплектующие'!$F$178&amp;" x "&amp;'[1]Комплектующие'!$G$178</f>
        <v>320 x 160</v>
      </c>
      <c r="G95" s="48" t="str">
        <f>'[1]Комплектующие'!$I$178&amp;" x "&amp;'[1]Комплектующие'!$J$178</f>
        <v>128 x 64</v>
      </c>
      <c r="H95" s="91">
        <f>'[1]Комплектующие'!$E$178</f>
        <v>800</v>
      </c>
      <c r="I95" s="92">
        <f>'[1]Комплектующие'!$M$178</f>
        <v>0</v>
      </c>
      <c r="J95" s="93">
        <f>'[1]Комплектующие'!$K$178</f>
        <v>75</v>
      </c>
      <c r="K95" s="94"/>
      <c r="L95" s="94"/>
      <c r="M95" s="92">
        <f>'[1]Комплектующие'!$S$178</f>
        <v>40</v>
      </c>
      <c r="N95" s="45"/>
      <c r="O95" s="49">
        <f>'[1]Комплектующие'!$AQ$178</f>
        <v>47.5</v>
      </c>
      <c r="P95" s="51"/>
      <c r="Q95" s="44"/>
      <c r="R95" s="71">
        <f t="shared" si="24"/>
        <v>0</v>
      </c>
      <c r="S95" s="51">
        <f t="shared" si="19"/>
        <v>0</v>
      </c>
      <c r="T95" s="44"/>
      <c r="U95" s="41"/>
      <c r="V95" s="50">
        <f t="shared" si="20"/>
        <v>0</v>
      </c>
      <c r="W95" s="50">
        <f t="shared" si="25"/>
        <v>0</v>
      </c>
      <c r="X95" s="50">
        <f t="shared" si="26"/>
        <v>0</v>
      </c>
      <c r="Y95" s="51">
        <f t="shared" si="27"/>
        <v>0</v>
      </c>
    </row>
    <row r="96" spans="2:25" ht="15" customHeight="1">
      <c r="B96" s="52" t="str">
        <f>'[1]Комплектующие'!$A$179</f>
        <v>ES (in) P2,5 RGB SMD 320×160 800nit (3840Hz)</v>
      </c>
      <c r="C96" s="89" t="str">
        <f>'[1]Комплектующие'!$C$179</f>
        <v>Полноцветный, 1RGB</v>
      </c>
      <c r="D96" s="90" t="str">
        <f>'[1]Комплектующие'!$D$179</f>
        <v>SMD</v>
      </c>
      <c r="E96" s="95">
        <f>'[1]Комплектующие'!$H$179</f>
        <v>2.5</v>
      </c>
      <c r="F96" s="48" t="str">
        <f>'[1]Комплектующие'!$F$179&amp;" x "&amp;'[1]Комплектующие'!$G$179</f>
        <v>320 x 160</v>
      </c>
      <c r="G96" s="48" t="str">
        <f>'[1]Комплектующие'!$I$179&amp;" x "&amp;'[1]Комплектующие'!$J$179</f>
        <v>128 x 64</v>
      </c>
      <c r="H96" s="91">
        <f>'[1]Комплектующие'!$E$179</f>
        <v>800</v>
      </c>
      <c r="I96" s="92">
        <f>'[1]Комплектующие'!$M$179</f>
        <v>0</v>
      </c>
      <c r="J96" s="93">
        <f>'[1]Комплектующие'!$K$179</f>
        <v>75</v>
      </c>
      <c r="K96" s="94"/>
      <c r="L96" s="94"/>
      <c r="M96" s="92">
        <f>'[1]Комплектующие'!$S$179</f>
        <v>40</v>
      </c>
      <c r="N96" s="45"/>
      <c r="O96" s="49">
        <f>'[1]Комплектующие'!$AQ$179</f>
        <v>51.7</v>
      </c>
      <c r="P96" s="51"/>
      <c r="Q96" s="44"/>
      <c r="R96" s="71">
        <f t="shared" si="24"/>
        <v>0</v>
      </c>
      <c r="S96" s="51">
        <f t="shared" si="19"/>
        <v>0</v>
      </c>
      <c r="T96" s="44"/>
      <c r="U96" s="41"/>
      <c r="V96" s="50">
        <f t="shared" si="20"/>
        <v>0</v>
      </c>
      <c r="W96" s="50">
        <f t="shared" si="25"/>
        <v>0</v>
      </c>
      <c r="X96" s="50">
        <f t="shared" si="26"/>
        <v>0</v>
      </c>
      <c r="Y96" s="51">
        <f t="shared" si="27"/>
        <v>0</v>
      </c>
    </row>
    <row r="97" spans="2:25" ht="15" customHeight="1">
      <c r="B97" s="52" t="str">
        <f>'[1]Комплектующие'!$A$180</f>
        <v>ES (in) P2,976 RGB SMD 250×250 800nit (3840Hz)</v>
      </c>
      <c r="C97" s="89" t="str">
        <f>'[1]Комплектующие'!$C$180</f>
        <v>Полноцветный, 1RGB</v>
      </c>
      <c r="D97" s="90" t="str">
        <f>'[1]Комплектующие'!$D$180</f>
        <v>SMD</v>
      </c>
      <c r="E97" s="95">
        <f>'[1]Комплектующие'!$H$180</f>
        <v>2.976</v>
      </c>
      <c r="F97" s="48" t="str">
        <f>'[1]Комплектующие'!$F$180&amp;" x "&amp;'[1]Комплектующие'!$G$180</f>
        <v>250 x 250</v>
      </c>
      <c r="G97" s="48" t="str">
        <f>'[1]Комплектующие'!$I$180&amp;" x "&amp;'[1]Комплектующие'!$J$180</f>
        <v>84 x 84</v>
      </c>
      <c r="H97" s="91">
        <f>'[1]Комплектующие'!$E$180</f>
        <v>800</v>
      </c>
      <c r="I97" s="92">
        <f>'[1]Комплектующие'!$M$180</f>
        <v>0</v>
      </c>
      <c r="J97" s="93" t="str">
        <f>'[1]Комплектующие'!$K$180</f>
        <v>20 pin</v>
      </c>
      <c r="K97" s="94"/>
      <c r="L97" s="94"/>
      <c r="M97" s="92">
        <f>'[1]Комплектующие'!$S$180</f>
        <v>40</v>
      </c>
      <c r="N97" s="45"/>
      <c r="O97" s="49">
        <f>'[1]Комплектующие'!$AQ$180</f>
        <v>68.5</v>
      </c>
      <c r="P97" s="51"/>
      <c r="Q97" s="44"/>
      <c r="R97" s="71">
        <f t="shared" si="24"/>
        <v>0</v>
      </c>
      <c r="S97" s="51">
        <f t="shared" si="19"/>
        <v>0</v>
      </c>
      <c r="T97" s="44"/>
      <c r="U97" s="41"/>
      <c r="V97" s="50">
        <f t="shared" si="20"/>
        <v>0</v>
      </c>
      <c r="W97" s="50">
        <f t="shared" si="25"/>
        <v>0</v>
      </c>
      <c r="X97" s="50">
        <f t="shared" si="26"/>
        <v>0</v>
      </c>
      <c r="Y97" s="51">
        <f t="shared" si="27"/>
        <v>0</v>
      </c>
    </row>
    <row r="98" spans="2:25" ht="15" customHeight="1">
      <c r="B98" s="52" t="str">
        <f>'[1]Комплектующие'!$A$181</f>
        <v>ES (in) P3 RGB SMD 192×192 1000nit (1920Hz)</v>
      </c>
      <c r="C98" s="89" t="str">
        <f>'[1]Комплектующие'!$C$181</f>
        <v>Полноцветный, 1RGB</v>
      </c>
      <c r="D98" s="90" t="str">
        <f>'[1]Комплектующие'!$D$181</f>
        <v>SMD</v>
      </c>
      <c r="E98" s="95">
        <f>'[1]Комплектующие'!$H$181</f>
        <v>3</v>
      </c>
      <c r="F98" s="48" t="str">
        <f>'[1]Комплектующие'!$F$181&amp;" x "&amp;'[1]Комплектующие'!$G$181</f>
        <v>192 x 192</v>
      </c>
      <c r="G98" s="48" t="str">
        <f>'[1]Комплектующие'!$I$181&amp;" x "&amp;'[1]Комплектующие'!$J$181</f>
        <v>64 x 64</v>
      </c>
      <c r="H98" s="91">
        <f>'[1]Комплектующие'!$E$181</f>
        <v>1000</v>
      </c>
      <c r="I98" s="92">
        <f>'[1]Комплектующие'!$M$181</f>
        <v>0</v>
      </c>
      <c r="J98" s="93">
        <f>'[1]Комплектующие'!$K$181</f>
        <v>75</v>
      </c>
      <c r="K98" s="94"/>
      <c r="L98" s="94"/>
      <c r="M98" s="92">
        <f>'[1]Комплектующие'!$S$181</f>
        <v>40</v>
      </c>
      <c r="N98" s="45"/>
      <c r="O98" s="49">
        <f>'[1]Комплектующие'!$AQ$181</f>
        <v>25.2</v>
      </c>
      <c r="P98" s="51"/>
      <c r="Q98" s="44"/>
      <c r="R98" s="71">
        <f t="shared" si="24"/>
        <v>0</v>
      </c>
      <c r="S98" s="51">
        <f t="shared" si="19"/>
        <v>0</v>
      </c>
      <c r="T98" s="44"/>
      <c r="U98" s="41"/>
      <c r="V98" s="50">
        <f t="shared" si="20"/>
        <v>0</v>
      </c>
      <c r="W98" s="50">
        <f t="shared" si="25"/>
        <v>0</v>
      </c>
      <c r="X98" s="50">
        <f t="shared" si="26"/>
        <v>0</v>
      </c>
      <c r="Y98" s="51">
        <f t="shared" si="27"/>
        <v>0</v>
      </c>
    </row>
    <row r="99" spans="2:25" ht="15" customHeight="1">
      <c r="B99" s="52" t="str">
        <f>'[1]Комплектующие'!$A$182</f>
        <v>ES (in) P3 RGB SMD 192×192 1200nit (3840Hz)</v>
      </c>
      <c r="C99" s="89" t="str">
        <f>'[1]Комплектующие'!$C$182</f>
        <v>Полноцветный, 1RGB</v>
      </c>
      <c r="D99" s="90" t="str">
        <f>'[1]Комплектующие'!$D$182</f>
        <v>SMD</v>
      </c>
      <c r="E99" s="95">
        <f>'[1]Комплектующие'!$H$182</f>
        <v>3</v>
      </c>
      <c r="F99" s="48" t="str">
        <f>'[1]Комплектующие'!$F$182&amp;" x "&amp;'[1]Комплектующие'!$G$182</f>
        <v>192 x 192</v>
      </c>
      <c r="G99" s="48" t="str">
        <f>'[1]Комплектующие'!$I$182&amp;" x "&amp;'[1]Комплектующие'!$J$182</f>
        <v>64 x 64</v>
      </c>
      <c r="H99" s="91">
        <f>'[1]Комплектующие'!$E$182</f>
        <v>1200</v>
      </c>
      <c r="I99" s="92">
        <f>'[1]Комплектующие'!$M$182</f>
        <v>0</v>
      </c>
      <c r="J99" s="93">
        <f>'[1]Комплектующие'!$K$182</f>
        <v>75</v>
      </c>
      <c r="K99" s="94"/>
      <c r="L99" s="94"/>
      <c r="M99" s="92">
        <f>'[1]Комплектующие'!$S$182</f>
        <v>40</v>
      </c>
      <c r="N99" s="45"/>
      <c r="O99" s="49">
        <f>'[1]Комплектующие'!$AQ$182</f>
        <v>30.8</v>
      </c>
      <c r="P99" s="51"/>
      <c r="Q99" s="44"/>
      <c r="R99" s="71">
        <f t="shared" si="24"/>
        <v>0</v>
      </c>
      <c r="S99" s="51">
        <f t="shared" si="19"/>
        <v>0</v>
      </c>
      <c r="T99" s="44"/>
      <c r="U99" s="41"/>
      <c r="V99" s="50">
        <f t="shared" si="20"/>
        <v>0</v>
      </c>
      <c r="W99" s="50">
        <f t="shared" si="25"/>
        <v>0</v>
      </c>
      <c r="X99" s="50">
        <f t="shared" si="26"/>
        <v>0</v>
      </c>
      <c r="Y99" s="51">
        <f t="shared" si="27"/>
        <v>0</v>
      </c>
    </row>
    <row r="100" spans="2:25" ht="15" customHeight="1">
      <c r="B100" s="52" t="str">
        <f>'[1]Комплектующие'!$A$183</f>
        <v>ES (in) P3,07 RGB SMD 320×160 800nit (1920Hz)</v>
      </c>
      <c r="C100" s="89" t="str">
        <f>'[1]Комплектующие'!$C$183</f>
        <v>Полноцветный, 1RGB</v>
      </c>
      <c r="D100" s="90" t="str">
        <f>'[1]Комплектующие'!$D$183</f>
        <v>SMD</v>
      </c>
      <c r="E100" s="95">
        <f>'[1]Комплектующие'!$H$183</f>
        <v>3.07</v>
      </c>
      <c r="F100" s="48" t="str">
        <f>'[1]Комплектующие'!$F$183&amp;" x "&amp;'[1]Комплектующие'!$G$183</f>
        <v>320 x 160</v>
      </c>
      <c r="G100" s="48" t="str">
        <f>'[1]Комплектующие'!$I$183&amp;" x "&amp;'[1]Комплектующие'!$J$183</f>
        <v>104 x 52</v>
      </c>
      <c r="H100" s="91">
        <f>'[1]Комплектующие'!$E$183</f>
        <v>800</v>
      </c>
      <c r="I100" s="92">
        <f>'[1]Комплектующие'!$M$183</f>
        <v>0</v>
      </c>
      <c r="J100" s="93">
        <f>'[1]Комплектующие'!$K$183</f>
        <v>75</v>
      </c>
      <c r="K100" s="94"/>
      <c r="L100" s="94"/>
      <c r="M100" s="92">
        <f>'[1]Комплектующие'!$S$183</f>
        <v>40</v>
      </c>
      <c r="N100" s="45"/>
      <c r="O100" s="49">
        <f>'[1]Комплектующие'!$AQ$183</f>
        <v>37.7</v>
      </c>
      <c r="P100" s="51"/>
      <c r="Q100" s="44"/>
      <c r="R100" s="71">
        <f>ROUNDUP($S$3*O100,2)</f>
        <v>0</v>
      </c>
      <c r="S100" s="51">
        <f>ROUND(ROUND($S$3*ROUND(P100/1.2,2),2)*1.2,2)</f>
        <v>0</v>
      </c>
      <c r="T100" s="44"/>
      <c r="U100" s="41"/>
      <c r="V100" s="50">
        <f>IF(U100=0,0,IF(M100=0,S100/1.2,IF(AND(S100=0,MOD(U100,M100)&lt;&gt;0),0,ROUND(((U100-MOD(U100,M100))*R100+MOD(U100,M100)*S100)/1.2/U100,2))))</f>
        <v>0</v>
      </c>
      <c r="W100" s="50">
        <f>ROUND(U100*V100,2)</f>
        <v>0</v>
      </c>
      <c r="X100" s="50">
        <f>ROUND(W100*0.2,2)</f>
        <v>0</v>
      </c>
      <c r="Y100" s="51">
        <f>W100+X100</f>
        <v>0</v>
      </c>
    </row>
    <row r="101" spans="2:25" ht="15" customHeight="1">
      <c r="B101" s="52" t="str">
        <f>'[1]Комплектующие'!$A$184</f>
        <v>ES (in) P3,07 RGB SMD 320×160 800nit (3840Hz)</v>
      </c>
      <c r="C101" s="89" t="str">
        <f>'[1]Комплектующие'!$C$184</f>
        <v>Полноцветный, 1RGB</v>
      </c>
      <c r="D101" s="90" t="str">
        <f>'[1]Комплектующие'!$D$184</f>
        <v>SMD</v>
      </c>
      <c r="E101" s="95">
        <f>'[1]Комплектующие'!$H$184</f>
        <v>3.07</v>
      </c>
      <c r="F101" s="48" t="str">
        <f>'[1]Комплектующие'!$F$184&amp;" x "&amp;'[1]Комплектующие'!$G$184</f>
        <v>320 x 160</v>
      </c>
      <c r="G101" s="48" t="str">
        <f>'[1]Комплектующие'!$I$184&amp;" x "&amp;'[1]Комплектующие'!$J$184</f>
        <v>104 x 52</v>
      </c>
      <c r="H101" s="91">
        <f>'[1]Комплектующие'!$E$184</f>
        <v>800</v>
      </c>
      <c r="I101" s="92">
        <f>'[1]Комплектующие'!$M$184</f>
        <v>0</v>
      </c>
      <c r="J101" s="93">
        <f>'[1]Комплектующие'!$K$184</f>
        <v>75</v>
      </c>
      <c r="K101" s="94"/>
      <c r="L101" s="94"/>
      <c r="M101" s="92">
        <f>'[1]Комплектующие'!$S$184</f>
        <v>40</v>
      </c>
      <c r="N101" s="45"/>
      <c r="O101" s="49">
        <f>'[1]Комплектующие'!$AQ$184</f>
        <v>44.7</v>
      </c>
      <c r="P101" s="51"/>
      <c r="Q101" s="44"/>
      <c r="R101" s="71">
        <f>ROUNDUP($S$3*O101,2)</f>
        <v>0</v>
      </c>
      <c r="S101" s="51">
        <f>ROUND(ROUND($S$3*ROUND(P101/1.2,2),2)*1.2,2)</f>
        <v>0</v>
      </c>
      <c r="T101" s="44"/>
      <c r="U101" s="41"/>
      <c r="V101" s="50">
        <f>IF(U101=0,0,IF(M101=0,S101/1.2,IF(AND(S101=0,MOD(U101,M101)&lt;&gt;0),0,ROUND(((U101-MOD(U101,M101))*R101+MOD(U101,M101)*S101)/1.2/U101,2))))</f>
        <v>0</v>
      </c>
      <c r="W101" s="50">
        <f>ROUND(U101*V101,2)</f>
        <v>0</v>
      </c>
      <c r="X101" s="50">
        <f>ROUND(W101*0.2,2)</f>
        <v>0</v>
      </c>
      <c r="Y101" s="51">
        <f>W101+X101</f>
        <v>0</v>
      </c>
    </row>
    <row r="102" spans="2:25" ht="15" customHeight="1">
      <c r="B102" s="52" t="str">
        <f>'[1]Комплектующие'!$A$185</f>
        <v>ES (in) P3,91 RGB SMD 250×250 1200nit (1920Hz)</v>
      </c>
      <c r="C102" s="89" t="str">
        <f>'[1]Комплектующие'!$C$185</f>
        <v>Полноцветный, 1RGB</v>
      </c>
      <c r="D102" s="90" t="str">
        <f>'[1]Комплектующие'!$D$185</f>
        <v>SMD</v>
      </c>
      <c r="E102" s="95">
        <f>'[1]Комплектующие'!$H$185</f>
        <v>3.91</v>
      </c>
      <c r="F102" s="48" t="str">
        <f>'[1]Комплектующие'!$F$185&amp;" x "&amp;'[1]Комплектующие'!$G$185</f>
        <v>250 x 250</v>
      </c>
      <c r="G102" s="48" t="str">
        <f>'[1]Комплектующие'!$I$185&amp;" x "&amp;'[1]Комплектующие'!$J$185</f>
        <v>64 x 64</v>
      </c>
      <c r="H102" s="91">
        <f>'[1]Комплектующие'!$E$185</f>
        <v>1200</v>
      </c>
      <c r="I102" s="92">
        <f>'[1]Комплектующие'!$M$185</f>
        <v>0</v>
      </c>
      <c r="J102" s="93">
        <f>'[1]Комплектующие'!$K$185</f>
        <v>75</v>
      </c>
      <c r="K102" s="94"/>
      <c r="L102" s="94"/>
      <c r="M102" s="92">
        <f>'[1]Комплектующие'!$S$185</f>
        <v>40</v>
      </c>
      <c r="N102" s="45"/>
      <c r="O102" s="49">
        <f>'[1]Комплектующие'!$AQ$185</f>
        <v>46.2</v>
      </c>
      <c r="P102" s="51"/>
      <c r="Q102" s="44"/>
      <c r="R102" s="71">
        <f t="shared" si="24"/>
        <v>0</v>
      </c>
      <c r="S102" s="51">
        <f t="shared" si="19"/>
        <v>0</v>
      </c>
      <c r="T102" s="44"/>
      <c r="U102" s="41"/>
      <c r="V102" s="50">
        <f t="shared" si="20"/>
        <v>0</v>
      </c>
      <c r="W102" s="50">
        <f t="shared" si="25"/>
        <v>0</v>
      </c>
      <c r="X102" s="50">
        <f t="shared" si="26"/>
        <v>0</v>
      </c>
      <c r="Y102" s="51">
        <f t="shared" si="27"/>
        <v>0</v>
      </c>
    </row>
    <row r="103" spans="2:25" ht="15" customHeight="1">
      <c r="B103" s="52" t="str">
        <f>'[1]Комплектующие'!$A$186</f>
        <v>ES (in) P3,91 RGB SMD 250×250 1200nit (3840Hz)</v>
      </c>
      <c r="C103" s="89" t="str">
        <f>'[1]Комплектующие'!$C$186</f>
        <v>Полноцветный, 1RGB</v>
      </c>
      <c r="D103" s="90" t="str">
        <f>'[1]Комплектующие'!$D$186</f>
        <v>SMD</v>
      </c>
      <c r="E103" s="95">
        <f>'[1]Комплектующие'!$H$186</f>
        <v>3.91</v>
      </c>
      <c r="F103" s="48" t="str">
        <f>'[1]Комплектующие'!$F$186&amp;" x "&amp;'[1]Комплектующие'!$G$186</f>
        <v>250 x 250</v>
      </c>
      <c r="G103" s="48" t="str">
        <f>'[1]Комплектующие'!$I$186&amp;" x "&amp;'[1]Комплектующие'!$J$186</f>
        <v>64 x 64</v>
      </c>
      <c r="H103" s="91">
        <f>'[1]Комплектующие'!$E$186</f>
        <v>1200</v>
      </c>
      <c r="I103" s="92">
        <f>'[1]Комплектующие'!$M$186</f>
        <v>0</v>
      </c>
      <c r="J103" s="93">
        <f>'[1]Комплектующие'!$K$186</f>
        <v>75</v>
      </c>
      <c r="K103" s="94"/>
      <c r="L103" s="94"/>
      <c r="M103" s="92">
        <f>'[1]Комплектующие'!$S$186</f>
        <v>40</v>
      </c>
      <c r="N103" s="45"/>
      <c r="O103" s="49">
        <f>'[1]Комплектующие'!$AQ$186</f>
        <v>51.7</v>
      </c>
      <c r="P103" s="51"/>
      <c r="Q103" s="44"/>
      <c r="R103" s="71">
        <f t="shared" si="24"/>
        <v>0</v>
      </c>
      <c r="S103" s="51">
        <f t="shared" si="19"/>
        <v>0</v>
      </c>
      <c r="T103" s="44"/>
      <c r="U103" s="41"/>
      <c r="V103" s="50">
        <f t="shared" si="20"/>
        <v>0</v>
      </c>
      <c r="W103" s="50">
        <f t="shared" si="25"/>
        <v>0</v>
      </c>
      <c r="X103" s="50">
        <f t="shared" si="26"/>
        <v>0</v>
      </c>
      <c r="Y103" s="51">
        <f t="shared" si="27"/>
        <v>0</v>
      </c>
    </row>
    <row r="104" spans="2:25" ht="15" customHeight="1">
      <c r="B104" s="52" t="str">
        <f>'[1]Комплектующие'!$A$187</f>
        <v>ES (in) P4 RGB SMD 256×128 800nit</v>
      </c>
      <c r="C104" s="89" t="str">
        <f>'[1]Комплектующие'!$C$187</f>
        <v>Полноцветный, 1RGB</v>
      </c>
      <c r="D104" s="90" t="str">
        <f>'[1]Комплектующие'!$D$187</f>
        <v>SMD</v>
      </c>
      <c r="E104" s="95">
        <f>'[1]Комплектующие'!$H$187</f>
        <v>4</v>
      </c>
      <c r="F104" s="48" t="str">
        <f>'[1]Комплектующие'!$F$187&amp;" x "&amp;'[1]Комплектующие'!$G$187</f>
        <v>256 x 128</v>
      </c>
      <c r="G104" s="48" t="str">
        <f>'[1]Комплектующие'!$I$187&amp;" x "&amp;'[1]Комплектующие'!$J$187</f>
        <v>64 x 32</v>
      </c>
      <c r="H104" s="91">
        <f>'[1]Комплектующие'!$E$187</f>
        <v>800</v>
      </c>
      <c r="I104" s="92">
        <f>'[1]Комплектующие'!$M$187</f>
        <v>0</v>
      </c>
      <c r="J104" s="93">
        <f>'[1]Комплектующие'!$K$187</f>
        <v>75</v>
      </c>
      <c r="K104" s="94"/>
      <c r="L104" s="94"/>
      <c r="M104" s="92">
        <f>'[1]Комплектующие'!$S$187</f>
        <v>40</v>
      </c>
      <c r="N104" s="45"/>
      <c r="O104" s="49">
        <f>'[1]Комплектующие'!$AQ$187</f>
        <v>21</v>
      </c>
      <c r="P104" s="51"/>
      <c r="Q104" s="44"/>
      <c r="R104" s="71">
        <f t="shared" si="24"/>
        <v>0</v>
      </c>
      <c r="S104" s="51">
        <f t="shared" si="19"/>
        <v>0</v>
      </c>
      <c r="T104" s="44"/>
      <c r="U104" s="41"/>
      <c r="V104" s="50">
        <f t="shared" si="20"/>
        <v>0</v>
      </c>
      <c r="W104" s="50">
        <f t="shared" si="25"/>
        <v>0</v>
      </c>
      <c r="X104" s="50">
        <f t="shared" si="26"/>
        <v>0</v>
      </c>
      <c r="Y104" s="51">
        <f t="shared" si="27"/>
        <v>0</v>
      </c>
    </row>
    <row r="105" spans="2:25" ht="15" customHeight="1">
      <c r="B105" s="52" t="str">
        <f>'[1]Комплектующие'!$A$188</f>
        <v>ES (in) P4 RGB SMD 320×160 800nit (1920Hz)</v>
      </c>
      <c r="C105" s="89" t="str">
        <f>'[1]Комплектующие'!$C$188</f>
        <v>Полноцветный, 1RGB</v>
      </c>
      <c r="D105" s="90" t="str">
        <f>'[1]Комплектующие'!$D$188</f>
        <v>SMD</v>
      </c>
      <c r="E105" s="95">
        <f>'[1]Комплектующие'!$H$188</f>
        <v>4</v>
      </c>
      <c r="F105" s="48" t="str">
        <f>'[1]Комплектующие'!$F$188&amp;" x "&amp;'[1]Комплектующие'!$G$188</f>
        <v>320 x 160</v>
      </c>
      <c r="G105" s="48" t="str">
        <f>'[1]Комплектующие'!$I$188&amp;" x "&amp;'[1]Комплектующие'!$J$188</f>
        <v>80 x 40</v>
      </c>
      <c r="H105" s="91">
        <f>'[1]Комплектующие'!$E$188</f>
        <v>800</v>
      </c>
      <c r="I105" s="92">
        <f>'[1]Комплектующие'!$M$188</f>
        <v>0</v>
      </c>
      <c r="J105" s="93">
        <f>'[1]Комплектующие'!$K$188</f>
        <v>75</v>
      </c>
      <c r="K105" s="94"/>
      <c r="L105" s="94"/>
      <c r="M105" s="92">
        <f>'[1]Комплектующие'!$S$188</f>
        <v>40</v>
      </c>
      <c r="N105" s="45"/>
      <c r="O105" s="49">
        <f>'[1]Комплектующие'!$AQ$188</f>
        <v>30</v>
      </c>
      <c r="P105" s="51"/>
      <c r="Q105" s="44"/>
      <c r="R105" s="71">
        <f>ROUNDUP($S$3*O105,2)</f>
        <v>0</v>
      </c>
      <c r="S105" s="51">
        <f t="shared" si="19"/>
        <v>0</v>
      </c>
      <c r="T105" s="44"/>
      <c r="U105" s="41"/>
      <c r="V105" s="50">
        <f>IF(U105=0,0,IF(M105=0,S105/1.2,IF(AND(S105=0,MOD(U105,M105)&lt;&gt;0),0,ROUND(((U105-MOD(U105,M105))*R105+MOD(U105,M105)*S105)/1.2/U105,2))))</f>
        <v>0</v>
      </c>
      <c r="W105" s="50">
        <f t="shared" si="25"/>
        <v>0</v>
      </c>
      <c r="X105" s="50">
        <f t="shared" si="26"/>
        <v>0</v>
      </c>
      <c r="Y105" s="51">
        <f t="shared" si="27"/>
        <v>0</v>
      </c>
    </row>
    <row r="106" spans="2:25" ht="15" customHeight="1">
      <c r="B106" s="52" t="str">
        <f>'[1]Комплектующие'!$A$189</f>
        <v>ES (in) P4 RGB SMD 320×160 800nit (3840Hz)</v>
      </c>
      <c r="C106" s="89" t="str">
        <f>'[1]Комплектующие'!$C$189</f>
        <v>Полноцветный, 1RGB</v>
      </c>
      <c r="D106" s="90" t="str">
        <f>'[1]Комплектующие'!$D$189</f>
        <v>SMD</v>
      </c>
      <c r="E106" s="95">
        <f>'[1]Комплектующие'!$H$189</f>
        <v>4</v>
      </c>
      <c r="F106" s="48" t="str">
        <f>'[1]Комплектующие'!$F$189&amp;" x "&amp;'[1]Комплектующие'!$G$189</f>
        <v>320 x 160</v>
      </c>
      <c r="G106" s="48" t="str">
        <f>'[1]Комплектующие'!$I$189&amp;" x "&amp;'[1]Комплектующие'!$J$189</f>
        <v>80 x 40</v>
      </c>
      <c r="H106" s="91">
        <f>'[1]Комплектующие'!$E$189</f>
        <v>800</v>
      </c>
      <c r="I106" s="92">
        <f>'[1]Комплектующие'!$M$189</f>
        <v>0</v>
      </c>
      <c r="J106" s="93">
        <f>'[1]Комплектующие'!$K$189</f>
        <v>75</v>
      </c>
      <c r="K106" s="94"/>
      <c r="L106" s="94"/>
      <c r="M106" s="92">
        <f>'[1]Комплектующие'!$S$189</f>
        <v>40</v>
      </c>
      <c r="N106" s="45"/>
      <c r="O106" s="49">
        <f>'[1]Комплектующие'!$AQ$189</f>
        <v>37.7</v>
      </c>
      <c r="P106" s="51"/>
      <c r="Q106" s="44"/>
      <c r="R106" s="71">
        <f>ROUNDUP($S$3*O106,2)</f>
        <v>0</v>
      </c>
      <c r="S106" s="51">
        <f t="shared" si="19"/>
        <v>0</v>
      </c>
      <c r="T106" s="44"/>
      <c r="U106" s="41"/>
      <c r="V106" s="50">
        <f>IF(U106=0,0,IF(M106=0,S106/1.2,IF(AND(S106=0,MOD(U106,M106)&lt;&gt;0),0,ROUND(((U106-MOD(U106,M106))*R106+MOD(U106,M106)*S106)/1.2/U106,2))))</f>
        <v>0</v>
      </c>
      <c r="W106" s="50">
        <f>ROUND(U106*V106,2)</f>
        <v>0</v>
      </c>
      <c r="X106" s="50">
        <f>ROUND(W106*0.2,2)</f>
        <v>0</v>
      </c>
      <c r="Y106" s="51">
        <f>W106+X106</f>
        <v>0</v>
      </c>
    </row>
    <row r="107" spans="2:25" ht="15" customHeight="1">
      <c r="B107" s="52" t="str">
        <f>'[1]Комплектующие'!$A$190</f>
        <v>ES (in) P5 RGB SMD 320×160 1800nit</v>
      </c>
      <c r="C107" s="89" t="str">
        <f>'[1]Комплектующие'!$C$190</f>
        <v>Полноцветный, 1RGB</v>
      </c>
      <c r="D107" s="90" t="str">
        <f>'[1]Комплектующие'!$D$190</f>
        <v>SMD</v>
      </c>
      <c r="E107" s="95">
        <f>'[1]Комплектующие'!$H$190</f>
        <v>5</v>
      </c>
      <c r="F107" s="48" t="str">
        <f>'[1]Комплектующие'!$F$190&amp;" x "&amp;'[1]Комплектующие'!$G$190</f>
        <v>320 x 160</v>
      </c>
      <c r="G107" s="48" t="str">
        <f>'[1]Комплектующие'!$I$190&amp;" x "&amp;'[1]Комплектующие'!$J$190</f>
        <v>64 x 32</v>
      </c>
      <c r="H107" s="91">
        <f>'[1]Комплектующие'!$E$190</f>
        <v>1800</v>
      </c>
      <c r="I107" s="92">
        <f>'[1]Комплектующие'!$M$190</f>
        <v>0</v>
      </c>
      <c r="J107" s="93">
        <f>'[1]Комплектующие'!$K$190</f>
        <v>75</v>
      </c>
      <c r="K107" s="94"/>
      <c r="L107" s="94"/>
      <c r="M107" s="92">
        <f>'[1]Комплектующие'!$S$190</f>
        <v>40</v>
      </c>
      <c r="N107" s="45"/>
      <c r="O107" s="49">
        <f>'[1]Комплектующие'!$AQ$190</f>
        <v>24.4</v>
      </c>
      <c r="P107" s="51"/>
      <c r="Q107" s="44"/>
      <c r="R107" s="71">
        <f>ROUNDUP($S$3*O107,2)</f>
        <v>0</v>
      </c>
      <c r="S107" s="51">
        <f t="shared" si="19"/>
        <v>0</v>
      </c>
      <c r="T107" s="44"/>
      <c r="U107" s="41"/>
      <c r="V107" s="50">
        <f>IF(U107=0,0,IF(M107=0,S107/1.2,IF(AND(S107=0,MOD(U107,M107)&lt;&gt;0),0,ROUND(((U107-MOD(U107,M107))*R107+MOD(U107,M107)*S107)/1.2/U107,2))))</f>
        <v>0</v>
      </c>
      <c r="W107" s="50">
        <f t="shared" si="25"/>
        <v>0</v>
      </c>
      <c r="X107" s="50">
        <f t="shared" si="26"/>
        <v>0</v>
      </c>
      <c r="Y107" s="51">
        <f t="shared" si="27"/>
        <v>0</v>
      </c>
    </row>
    <row r="108" spans="2:25" ht="15" customHeight="1">
      <c r="B108" s="52" t="str">
        <f>'[1]Комплектующие'!$A$191</f>
        <v>ES (in) P6 RGB SMD 192×192 1500nit</v>
      </c>
      <c r="C108" s="89" t="str">
        <f>'[1]Комплектующие'!$C$191</f>
        <v>Полноцветный, 1RGB</v>
      </c>
      <c r="D108" s="90" t="str">
        <f>'[1]Комплектующие'!$D$191</f>
        <v>SMD</v>
      </c>
      <c r="E108" s="95">
        <f>'[1]Комплектующие'!$H$191</f>
        <v>6</v>
      </c>
      <c r="F108" s="48" t="str">
        <f>'[1]Комплектующие'!$F$191&amp;" x "&amp;'[1]Комплектующие'!$G$191</f>
        <v>192 x 192</v>
      </c>
      <c r="G108" s="48" t="str">
        <f>'[1]Комплектующие'!$I$191&amp;" x "&amp;'[1]Комплектующие'!$J$191</f>
        <v>32 x 32</v>
      </c>
      <c r="H108" s="91">
        <f>'[1]Комплектующие'!$E$191</f>
        <v>1500</v>
      </c>
      <c r="I108" s="92">
        <f>'[1]Комплектующие'!$M$191</f>
        <v>0</v>
      </c>
      <c r="J108" s="93">
        <f>'[1]Комплектующие'!$K$191</f>
        <v>75</v>
      </c>
      <c r="K108" s="94"/>
      <c r="L108" s="94"/>
      <c r="M108" s="92">
        <f>'[1]Комплектующие'!$S$191</f>
        <v>40</v>
      </c>
      <c r="N108" s="45"/>
      <c r="O108" s="49">
        <f>'[1]Комплектующие'!$AQ$191</f>
        <v>15.4</v>
      </c>
      <c r="P108" s="51"/>
      <c r="Q108" s="44"/>
      <c r="R108" s="71">
        <f>ROUNDUP($S$3*O108,2)</f>
        <v>0</v>
      </c>
      <c r="S108" s="51">
        <f t="shared" si="19"/>
        <v>0</v>
      </c>
      <c r="T108" s="44"/>
      <c r="U108" s="41"/>
      <c r="V108" s="50">
        <f>IF(U108=0,0,IF(M108=0,S108/1.2,IF(AND(S108=0,MOD(U108,M108)&lt;&gt;0),0,ROUND(((U108-MOD(U108,M108))*R108+MOD(U108,M108)*S108)/1.2/U108,2))))</f>
        <v>0</v>
      </c>
      <c r="W108" s="50">
        <f>ROUND(U108*V108,2)</f>
        <v>0</v>
      </c>
      <c r="X108" s="50">
        <f>ROUND(W108*0.2,2)</f>
        <v>0</v>
      </c>
      <c r="Y108" s="51">
        <f>W108+X108</f>
        <v>0</v>
      </c>
    </row>
    <row r="109" spans="2:25" ht="15" customHeight="1" thickBot="1">
      <c r="B109" s="52" t="str">
        <f>'[1]Комплектующие'!$A$192</f>
        <v>ES (in) P7,62 RGB SMD 244×244 1500nit</v>
      </c>
      <c r="C109" s="89" t="str">
        <f>'[1]Комплектующие'!$C$192</f>
        <v>Полноцветный, 1RGB</v>
      </c>
      <c r="D109" s="90" t="str">
        <f>'[1]Комплектующие'!$D$192</f>
        <v>SMD</v>
      </c>
      <c r="E109" s="95">
        <f>'[1]Комплектующие'!$H$192</f>
        <v>7.62</v>
      </c>
      <c r="F109" s="48" t="str">
        <f>'[1]Комплектующие'!$F$192&amp;" x "&amp;'[1]Комплектующие'!$G$192</f>
        <v>244 x 244</v>
      </c>
      <c r="G109" s="48" t="str">
        <f>'[1]Комплектующие'!$I$192&amp;" x "&amp;'[1]Комплектующие'!$J$192</f>
        <v>32 x 32</v>
      </c>
      <c r="H109" s="91">
        <f>'[1]Комплектующие'!$E$192</f>
        <v>1500</v>
      </c>
      <c r="I109" s="92">
        <f>'[1]Комплектующие'!$M$192</f>
        <v>0</v>
      </c>
      <c r="J109" s="93">
        <f>'[1]Комплектующие'!$K$192</f>
        <v>75</v>
      </c>
      <c r="K109" s="94"/>
      <c r="L109" s="94"/>
      <c r="M109" s="92">
        <f>'[1]Комплектующие'!$S$192</f>
        <v>40</v>
      </c>
      <c r="N109" s="45"/>
      <c r="O109" s="49">
        <f>'[1]Комплектующие'!$AQ$192</f>
        <v>19.6</v>
      </c>
      <c r="P109" s="51"/>
      <c r="Q109" s="44"/>
      <c r="R109" s="71">
        <f>ROUNDUP($S$3*O109,2)</f>
        <v>0</v>
      </c>
      <c r="S109" s="51">
        <f t="shared" si="19"/>
        <v>0</v>
      </c>
      <c r="T109" s="44"/>
      <c r="U109" s="41"/>
      <c r="V109" s="50">
        <f>IF(U109=0,0,IF(M109=0,S109/1.2,IF(AND(S109=0,MOD(U109,M109)&lt;&gt;0),0,ROUND(((U109-MOD(U109,M109))*R109+MOD(U109,M109)*S109)/1.2/U109,2))))</f>
        <v>0</v>
      </c>
      <c r="W109" s="50">
        <f t="shared" si="25"/>
        <v>0</v>
      </c>
      <c r="X109" s="50">
        <f t="shared" si="26"/>
        <v>0</v>
      </c>
      <c r="Y109" s="51">
        <f t="shared" si="27"/>
        <v>0</v>
      </c>
    </row>
    <row r="110" spans="2:25" ht="4.5" customHeight="1" thickBot="1" thickTop="1">
      <c r="B110" s="72"/>
      <c r="C110" s="42"/>
      <c r="D110" s="96"/>
      <c r="E110" s="43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0"/>
      <c r="R110" s="42"/>
      <c r="S110" s="42"/>
      <c r="T110" s="40"/>
      <c r="U110" s="42"/>
      <c r="V110" s="42"/>
      <c r="W110" s="42"/>
      <c r="X110" s="42"/>
      <c r="Y110" s="42"/>
    </row>
    <row r="111" spans="2:25" ht="15.75" thickTop="1">
      <c r="B111" s="21" t="s">
        <v>32</v>
      </c>
      <c r="C111" s="22"/>
      <c r="D111" s="22"/>
      <c r="E111" s="22"/>
      <c r="F111" s="22"/>
      <c r="G111" s="22"/>
      <c r="H111" s="22"/>
      <c r="I111" s="22"/>
      <c r="J111" s="22"/>
      <c r="K111" s="23"/>
      <c r="L111" s="23"/>
      <c r="M111" s="22"/>
      <c r="N111" s="22"/>
      <c r="O111" s="23"/>
      <c r="P111" s="25"/>
      <c r="R111" s="24"/>
      <c r="S111" s="25"/>
      <c r="U111" s="24"/>
      <c r="V111" s="23"/>
      <c r="W111" s="23"/>
      <c r="X111" s="23"/>
      <c r="Y111" s="25"/>
    </row>
    <row r="112" spans="2:25" ht="30" customHeight="1" thickBot="1">
      <c r="B112" s="66" t="s">
        <v>8</v>
      </c>
      <c r="C112" s="53" t="s">
        <v>33</v>
      </c>
      <c r="D112" s="53" t="s">
        <v>34</v>
      </c>
      <c r="E112" s="53" t="s">
        <v>35</v>
      </c>
      <c r="F112" s="53" t="s">
        <v>42</v>
      </c>
      <c r="G112" s="53" t="s">
        <v>36</v>
      </c>
      <c r="H112" s="53" t="s">
        <v>37</v>
      </c>
      <c r="I112" s="53" t="s">
        <v>38</v>
      </c>
      <c r="J112" s="53" t="s">
        <v>39</v>
      </c>
      <c r="K112" s="53" t="s">
        <v>59</v>
      </c>
      <c r="L112" s="53"/>
      <c r="M112" s="53"/>
      <c r="N112" s="27"/>
      <c r="O112" s="67"/>
      <c r="P112" s="68" t="s">
        <v>19</v>
      </c>
      <c r="R112" s="66"/>
      <c r="S112" s="68" t="str">
        <f>P112</f>
        <v>Поштучно</v>
      </c>
      <c r="U112" s="66" t="s">
        <v>20</v>
      </c>
      <c r="V112" s="53" t="s">
        <v>21</v>
      </c>
      <c r="W112" s="53" t="s">
        <v>22</v>
      </c>
      <c r="X112" s="53" t="s">
        <v>23</v>
      </c>
      <c r="Y112" s="68" t="s">
        <v>24</v>
      </c>
    </row>
    <row r="113" spans="2:25" ht="15" customHeight="1">
      <c r="B113" s="69" t="s">
        <v>40</v>
      </c>
      <c r="C113" s="83"/>
      <c r="D113" s="46"/>
      <c r="E113" s="84"/>
      <c r="F113" s="47"/>
      <c r="G113" s="47"/>
      <c r="H113" s="86"/>
      <c r="I113" s="87"/>
      <c r="J113" s="88"/>
      <c r="K113" s="88"/>
      <c r="L113" s="88"/>
      <c r="M113" s="86"/>
      <c r="N113" s="86"/>
      <c r="O113" s="36"/>
      <c r="P113" s="37"/>
      <c r="Q113" s="44"/>
      <c r="R113" s="70"/>
      <c r="S113" s="37"/>
      <c r="T113" s="44"/>
      <c r="U113" s="38"/>
      <c r="V113" s="39"/>
      <c r="W113" s="39"/>
      <c r="X113" s="39"/>
      <c r="Y113" s="37"/>
    </row>
    <row r="114" spans="2:25" ht="15">
      <c r="B114" s="52" t="str">
        <f>'[1]Комплектующие'!$A$230</f>
        <v>HD-U6A</v>
      </c>
      <c r="C114" s="97" t="str">
        <f>'[1]Комплектующие'!$C$230:$E$230</f>
        <v>(1) 320×32</v>
      </c>
      <c r="D114" s="95" t="str">
        <f>'[1]Комплектующие'!$H$230</f>
        <v>2 Мб</v>
      </c>
      <c r="E114" s="98">
        <f>'[1]Комплектующие'!$P$230</f>
        <v>0</v>
      </c>
      <c r="F114" s="77" t="str">
        <f>'[1]Комплектующие'!$I$230</f>
        <v>12 (x2)</v>
      </c>
      <c r="G114" s="48" t="str">
        <f>'[1]Комплектующие'!$K$230</f>
        <v>+</v>
      </c>
      <c r="H114" s="93">
        <f>'[1]Комплектующие'!$L$230</f>
        <v>0</v>
      </c>
      <c r="I114" s="93">
        <f>'[1]Комплектующие'!$M$230</f>
        <v>0</v>
      </c>
      <c r="J114" s="93">
        <f>'[1]Комплектующие'!$N$230</f>
        <v>0</v>
      </c>
      <c r="K114" s="93">
        <f>'[1]Комплектующие'!$O$230</f>
        <v>0</v>
      </c>
      <c r="L114" s="93"/>
      <c r="M114" s="92"/>
      <c r="N114" s="45"/>
      <c r="O114" s="49"/>
      <c r="P114" s="51">
        <f>'[1]Комплектующие'!$AT$230</f>
        <v>5.3</v>
      </c>
      <c r="Q114" s="44"/>
      <c r="R114" s="71"/>
      <c r="S114" s="51">
        <f aca="true" t="shared" si="28" ref="S114:S181">ROUND(ROUND($S$3*ROUND(P114/1.2,2),2)*1.2,2)</f>
        <v>0</v>
      </c>
      <c r="T114" s="44"/>
      <c r="U114" s="41"/>
      <c r="V114" s="50">
        <f>IF(U114=0,0,IF(M114=0,S114/1.2,IF(AND(S114=0,MOD(U114,M114)&lt;&gt;0),0,ROUND(((U114-MOD(U114,M114))*R114+MOD(U114,M114)*S114)/1.2/U114,2))))</f>
        <v>0</v>
      </c>
      <c r="W114" s="50">
        <f aca="true" t="shared" si="29" ref="W114:W150">ROUND(U114*V114,2)</f>
        <v>0</v>
      </c>
      <c r="X114" s="50">
        <f aca="true" t="shared" si="30" ref="X114:X150">ROUND(W114*0.2,2)</f>
        <v>0</v>
      </c>
      <c r="Y114" s="51">
        <f aca="true" t="shared" si="31" ref="Y114:Y150">W114+X114</f>
        <v>0</v>
      </c>
    </row>
    <row r="115" spans="2:25" ht="45">
      <c r="B115" s="52" t="str">
        <f>'[1]Комплектующие'!$A$231</f>
        <v>HD-U6B</v>
      </c>
      <c r="C115" s="97" t="str">
        <f>'[1]Комплектующие'!$C$231:$E$231</f>
        <v>(1) 1024×48
(2) 512×48
(7) 640×24</v>
      </c>
      <c r="D115" s="95" t="str">
        <f>'[1]Комплектующие'!$H$231</f>
        <v>2 Мб</v>
      </c>
      <c r="E115" s="98">
        <f>'[1]Комплектующие'!$P$231</f>
        <v>0</v>
      </c>
      <c r="F115" s="77" t="str">
        <f>'[1]Комплектующие'!$I$231</f>
        <v>12 (x3)</v>
      </c>
      <c r="G115" s="48" t="str">
        <f>'[1]Комплектующие'!$K$231</f>
        <v>+</v>
      </c>
      <c r="H115" s="93">
        <f>'[1]Комплектующие'!$L$231</f>
        <v>0</v>
      </c>
      <c r="I115" s="93">
        <f>'[1]Комплектующие'!$M$231</f>
        <v>0</v>
      </c>
      <c r="J115" s="93">
        <f>'[1]Комплектующие'!$N$231</f>
        <v>0</v>
      </c>
      <c r="K115" s="93" t="str">
        <f>'[1]Комплектующие'!$O$231</f>
        <v>+</v>
      </c>
      <c r="L115" s="93"/>
      <c r="M115" s="92"/>
      <c r="N115" s="45"/>
      <c r="O115" s="49"/>
      <c r="P115" s="51">
        <f>'[1]Комплектующие'!$AT$231</f>
        <v>10.6</v>
      </c>
      <c r="Q115" s="44"/>
      <c r="R115" s="71"/>
      <c r="S115" s="51">
        <f t="shared" si="28"/>
        <v>0</v>
      </c>
      <c r="T115" s="44"/>
      <c r="U115" s="41"/>
      <c r="V115" s="50">
        <f aca="true" t="shared" si="32" ref="V115:V181">IF(U115=0,0,IF(M115=0,S115/1.2,IF(AND(S115=0,MOD(U115,M115)&lt;&gt;0),0,ROUND(((U115-MOD(U115,M115))*R115+MOD(U115,M115)*S115)/1.2/U115,2))))</f>
        <v>0</v>
      </c>
      <c r="W115" s="50">
        <f t="shared" si="29"/>
        <v>0</v>
      </c>
      <c r="X115" s="50">
        <f t="shared" si="30"/>
        <v>0</v>
      </c>
      <c r="Y115" s="51">
        <f t="shared" si="31"/>
        <v>0</v>
      </c>
    </row>
    <row r="116" spans="2:25" ht="45">
      <c r="B116" s="52" t="str">
        <f>'[1]Комплектующие'!$A$233</f>
        <v>HD-U60</v>
      </c>
      <c r="C116" s="97" t="str">
        <f>'[1]Комплектующие'!$C$233:$E$233</f>
        <v>(1) 512×32, 1024×16
(2) 256×32
(7) 360×16</v>
      </c>
      <c r="D116" s="95" t="str">
        <f>'[1]Комплектующие'!$H$233</f>
        <v>2 Мб</v>
      </c>
      <c r="E116" s="98">
        <f>'[1]Комплектующие'!$P$233</f>
        <v>0</v>
      </c>
      <c r="F116" s="77" t="str">
        <f>'[1]Комплектующие'!$I$233</f>
        <v>12 (x2)
08 (x1)</v>
      </c>
      <c r="G116" s="48" t="str">
        <f>'[1]Комплектующие'!$K$233</f>
        <v>+</v>
      </c>
      <c r="H116" s="93">
        <f>'[1]Комплектующие'!$L$233</f>
        <v>0</v>
      </c>
      <c r="I116" s="93">
        <f>'[1]Комплектующие'!$M$233</f>
        <v>0</v>
      </c>
      <c r="J116" s="93">
        <f>'[1]Комплектующие'!$N$233</f>
        <v>0</v>
      </c>
      <c r="K116" s="93" t="str">
        <f>'[1]Комплектующие'!$O$233</f>
        <v>+</v>
      </c>
      <c r="L116" s="93"/>
      <c r="M116" s="92"/>
      <c r="N116" s="45"/>
      <c r="O116" s="49"/>
      <c r="P116" s="51">
        <f>'[1]Комплектующие'!$AT$233</f>
        <v>12.4</v>
      </c>
      <c r="Q116" s="44"/>
      <c r="R116" s="71"/>
      <c r="S116" s="51">
        <f t="shared" si="28"/>
        <v>0</v>
      </c>
      <c r="T116" s="44"/>
      <c r="U116" s="41"/>
      <c r="V116" s="50">
        <f t="shared" si="32"/>
        <v>0</v>
      </c>
      <c r="W116" s="50">
        <f t="shared" si="29"/>
        <v>0</v>
      </c>
      <c r="X116" s="50">
        <f t="shared" si="30"/>
        <v>0</v>
      </c>
      <c r="Y116" s="51">
        <f t="shared" si="31"/>
        <v>0</v>
      </c>
    </row>
    <row r="117" spans="2:25" ht="45">
      <c r="B117" s="52" t="str">
        <f>'[1]Комплектующие'!$A$236</f>
        <v>HD-U62</v>
      </c>
      <c r="C117" s="97" t="str">
        <f>'[1]Комплектующие'!$C$236:$E$236</f>
        <v>(1) 768×64, 1536×32
(2) 384×64
(7) 512×32</v>
      </c>
      <c r="D117" s="95" t="str">
        <f>'[1]Комплектующие'!$H$236</f>
        <v>8 Мб</v>
      </c>
      <c r="E117" s="98">
        <f>'[1]Комплектующие'!$P$236</f>
        <v>0</v>
      </c>
      <c r="F117" s="77" t="str">
        <f>'[1]Комплектующие'!$I$236</f>
        <v>12 (x4)
08 (x2)</v>
      </c>
      <c r="G117" s="48" t="str">
        <f>'[1]Комплектующие'!$K$236</f>
        <v>+</v>
      </c>
      <c r="H117" s="93">
        <f>'[1]Комплектующие'!$L$236</f>
        <v>0</v>
      </c>
      <c r="I117" s="93">
        <f>'[1]Комплектующие'!$M$236</f>
        <v>0</v>
      </c>
      <c r="J117" s="93">
        <f>'[1]Комплектующие'!$N$236</f>
        <v>0</v>
      </c>
      <c r="K117" s="93" t="str">
        <f>'[1]Комплектующие'!$O$236</f>
        <v>+</v>
      </c>
      <c r="L117" s="93"/>
      <c r="M117" s="92"/>
      <c r="N117" s="45"/>
      <c r="O117" s="49"/>
      <c r="P117" s="51">
        <f>'[1]Комплектующие'!$AT$236</f>
        <v>16.8</v>
      </c>
      <c r="Q117" s="44"/>
      <c r="R117" s="71"/>
      <c r="S117" s="51">
        <f t="shared" si="28"/>
        <v>0</v>
      </c>
      <c r="T117" s="44"/>
      <c r="U117" s="41"/>
      <c r="V117" s="50">
        <f t="shared" si="32"/>
        <v>0</v>
      </c>
      <c r="W117" s="50">
        <f t="shared" si="29"/>
        <v>0</v>
      </c>
      <c r="X117" s="50">
        <f t="shared" si="30"/>
        <v>0</v>
      </c>
      <c r="Y117" s="51">
        <f t="shared" si="31"/>
        <v>0</v>
      </c>
    </row>
    <row r="118" spans="2:25" ht="45">
      <c r="B118" s="52" t="str">
        <f>'[1]Комплектующие'!$A$238</f>
        <v>HD-U63</v>
      </c>
      <c r="C118" s="97" t="str">
        <f>'[1]Комплектующие'!$C$238:$E$238</f>
        <v>(1) 512×128, 2048×32
(2) 256×128
(7) 320×64</v>
      </c>
      <c r="D118" s="95" t="str">
        <f>'[1]Комплектующие'!$H$238</f>
        <v>8 Мб</v>
      </c>
      <c r="E118" s="98">
        <f>'[1]Комплектующие'!$P$238</f>
        <v>0</v>
      </c>
      <c r="F118" s="77" t="str">
        <f>'[1]Комплектующие'!$I$238</f>
        <v>12 (x8)
08 (x4)</v>
      </c>
      <c r="G118" s="48" t="str">
        <f>'[1]Комплектующие'!$K$238</f>
        <v>+</v>
      </c>
      <c r="H118" s="93">
        <f>'[1]Комплектующие'!$L$238</f>
        <v>0</v>
      </c>
      <c r="I118" s="93">
        <f>'[1]Комплектующие'!$M$238</f>
        <v>0</v>
      </c>
      <c r="J118" s="93">
        <f>'[1]Комплектующие'!$N$238</f>
        <v>0</v>
      </c>
      <c r="K118" s="93" t="str">
        <f>'[1]Комплектующие'!$O$238</f>
        <v>+</v>
      </c>
      <c r="L118" s="93"/>
      <c r="M118" s="92"/>
      <c r="N118" s="45"/>
      <c r="O118" s="49"/>
      <c r="P118" s="51">
        <f>'[1]Комплектующие'!$AT$238</f>
        <v>23.3</v>
      </c>
      <c r="Q118" s="44"/>
      <c r="R118" s="71"/>
      <c r="S118" s="51">
        <f t="shared" si="28"/>
        <v>0</v>
      </c>
      <c r="T118" s="44"/>
      <c r="U118" s="41"/>
      <c r="V118" s="50">
        <f t="shared" si="32"/>
        <v>0</v>
      </c>
      <c r="W118" s="50">
        <f t="shared" si="29"/>
        <v>0</v>
      </c>
      <c r="X118" s="50">
        <f t="shared" si="30"/>
        <v>0</v>
      </c>
      <c r="Y118" s="51">
        <f t="shared" si="31"/>
        <v>0</v>
      </c>
    </row>
    <row r="119" spans="2:25" ht="45">
      <c r="B119" s="52" t="str">
        <f>'[1]Комплектующие'!$A$239</f>
        <v>HD-U64</v>
      </c>
      <c r="C119" s="97" t="str">
        <f>'[1]Комплектующие'!$C$239:$E$239</f>
        <v>(1) 512×256, 2048×64
(2) 256×256
(7) 320×128</v>
      </c>
      <c r="D119" s="95" t="str">
        <f>'[1]Комплектующие'!$H$239</f>
        <v>8 Мб</v>
      </c>
      <c r="E119" s="98">
        <f>'[1]Комплектующие'!$P$239</f>
        <v>0</v>
      </c>
      <c r="F119" s="77" t="str">
        <f>'[1]Комплектующие'!$I$239</f>
        <v>50pin (x1)</v>
      </c>
      <c r="G119" s="48" t="str">
        <f>'[1]Комплектующие'!$K$239</f>
        <v>+</v>
      </c>
      <c r="H119" s="93">
        <f>'[1]Комплектующие'!$L$239</f>
        <v>0</v>
      </c>
      <c r="I119" s="93">
        <f>'[1]Комплектующие'!$M$239</f>
        <v>0</v>
      </c>
      <c r="J119" s="93">
        <f>'[1]Комплектующие'!$N$239</f>
        <v>0</v>
      </c>
      <c r="K119" s="93" t="str">
        <f>'[1]Комплектующие'!$O$239</f>
        <v>+</v>
      </c>
      <c r="L119" s="93"/>
      <c r="M119" s="92"/>
      <c r="N119" s="45"/>
      <c r="O119" s="49"/>
      <c r="P119" s="51">
        <f>'[1]Комплектующие'!$AT$239</f>
        <v>35</v>
      </c>
      <c r="Q119" s="44"/>
      <c r="R119" s="71"/>
      <c r="S119" s="51">
        <f t="shared" si="28"/>
        <v>0</v>
      </c>
      <c r="T119" s="44"/>
      <c r="U119" s="41"/>
      <c r="V119" s="50">
        <f t="shared" si="32"/>
        <v>0</v>
      </c>
      <c r="W119" s="50">
        <f t="shared" si="29"/>
        <v>0</v>
      </c>
      <c r="X119" s="50">
        <f t="shared" si="30"/>
        <v>0</v>
      </c>
      <c r="Y119" s="51">
        <f t="shared" si="31"/>
        <v>0</v>
      </c>
    </row>
    <row r="120" spans="2:25" ht="45">
      <c r="B120" s="52" t="str">
        <f>'[1]Комплектующие'!$A$244</f>
        <v>HD-E62</v>
      </c>
      <c r="C120" s="97" t="str">
        <f>'[1]Комплектующие'!$C$244:$E$244</f>
        <v>(1) 1024×64, 2048×32
(2) 512×64
(7) 640×32</v>
      </c>
      <c r="D120" s="95" t="str">
        <f>'[1]Комплектующие'!$H$244</f>
        <v>8 Мб</v>
      </c>
      <c r="E120" s="98">
        <f>'[1]Комплектующие'!$P$244</f>
        <v>0</v>
      </c>
      <c r="F120" s="77" t="str">
        <f>'[1]Комплектующие'!$I$244</f>
        <v>12 (x4)
08 (x2)</v>
      </c>
      <c r="G120" s="48" t="str">
        <f>'[1]Комплектующие'!$K$244</f>
        <v>+</v>
      </c>
      <c r="H120" s="93" t="str">
        <f>'[1]Комплектующие'!$L$244</f>
        <v>+</v>
      </c>
      <c r="I120" s="93">
        <f>'[1]Комплектующие'!$M$244</f>
        <v>0</v>
      </c>
      <c r="J120" s="93">
        <f>'[1]Комплектующие'!$N$244</f>
        <v>0</v>
      </c>
      <c r="K120" s="93" t="str">
        <f>'[1]Комплектующие'!$O$244</f>
        <v>+</v>
      </c>
      <c r="L120" s="93"/>
      <c r="M120" s="92"/>
      <c r="N120" s="45"/>
      <c r="O120" s="49"/>
      <c r="P120" s="51">
        <f>'[1]Комплектующие'!$AT$244</f>
        <v>26.2</v>
      </c>
      <c r="Q120" s="44"/>
      <c r="R120" s="71"/>
      <c r="S120" s="51">
        <f t="shared" si="28"/>
        <v>0</v>
      </c>
      <c r="T120" s="44"/>
      <c r="U120" s="41"/>
      <c r="V120" s="50">
        <f t="shared" si="32"/>
        <v>0</v>
      </c>
      <c r="W120" s="50">
        <f t="shared" si="29"/>
        <v>0</v>
      </c>
      <c r="X120" s="50">
        <f t="shared" si="30"/>
        <v>0</v>
      </c>
      <c r="Y120" s="51">
        <f t="shared" si="31"/>
        <v>0</v>
      </c>
    </row>
    <row r="121" spans="2:25" ht="45">
      <c r="B121" s="52" t="str">
        <f>'[1]Комплектующие'!$A$246</f>
        <v>HD-E63</v>
      </c>
      <c r="C121" s="97" t="str">
        <f>'[1]Комплектующие'!$C$246:$E$246</f>
        <v>(1) 1024×128, 3072×32
(2) 512×128, 3072×16
(7) 640*64</v>
      </c>
      <c r="D121" s="95" t="str">
        <f>'[1]Комплектующие'!$H$246</f>
        <v>8 Мб</v>
      </c>
      <c r="E121" s="98">
        <f>'[1]Комплектующие'!$P$246</f>
        <v>0</v>
      </c>
      <c r="F121" s="77" t="str">
        <f>'[1]Комплектующие'!$I$246</f>
        <v>12 (x8)
08 (x4)</v>
      </c>
      <c r="G121" s="48" t="str">
        <f>'[1]Комплектующие'!$K$246</f>
        <v>+</v>
      </c>
      <c r="H121" s="93" t="str">
        <f>'[1]Комплектующие'!$L$246</f>
        <v>+</v>
      </c>
      <c r="I121" s="93">
        <f>'[1]Комплектующие'!$M$246</f>
        <v>0</v>
      </c>
      <c r="J121" s="93">
        <f>'[1]Комплектующие'!$N$246</f>
        <v>0</v>
      </c>
      <c r="K121" s="93" t="str">
        <f>'[1]Комплектующие'!$O$246</f>
        <v>+</v>
      </c>
      <c r="L121" s="93"/>
      <c r="M121" s="92"/>
      <c r="N121" s="45"/>
      <c r="O121" s="49"/>
      <c r="P121" s="51">
        <f>'[1]Комплектующие'!$AT$246</f>
        <v>33</v>
      </c>
      <c r="Q121" s="44"/>
      <c r="R121" s="71"/>
      <c r="S121" s="51">
        <f t="shared" si="28"/>
        <v>0</v>
      </c>
      <c r="T121" s="44"/>
      <c r="U121" s="41"/>
      <c r="V121" s="50">
        <f t="shared" si="32"/>
        <v>0</v>
      </c>
      <c r="W121" s="50">
        <f t="shared" si="29"/>
        <v>0</v>
      </c>
      <c r="X121" s="50">
        <f t="shared" si="30"/>
        <v>0</v>
      </c>
      <c r="Y121" s="51">
        <f t="shared" si="31"/>
        <v>0</v>
      </c>
    </row>
    <row r="122" spans="2:25" ht="45">
      <c r="B122" s="52" t="str">
        <f>'[1]Комплектующие'!$A$247</f>
        <v>HD-E64</v>
      </c>
      <c r="C122" s="97" t="str">
        <f>'[1]Комплектующие'!$C$247:$E$247</f>
        <v>(1) 1024×256, 2048×64
(2) 512×256
(7) 640×128</v>
      </c>
      <c r="D122" s="95" t="str">
        <f>'[1]Комплектующие'!$H$247</f>
        <v>8 Мб</v>
      </c>
      <c r="E122" s="98">
        <f>'[1]Комплектующие'!$P$247</f>
        <v>0</v>
      </c>
      <c r="F122" s="77" t="str">
        <f>'[1]Комплектующие'!$I$247</f>
        <v>50pin (x1)</v>
      </c>
      <c r="G122" s="48" t="str">
        <f>'[1]Комплектующие'!$K$247</f>
        <v>+</v>
      </c>
      <c r="H122" s="93" t="str">
        <f>'[1]Комплектующие'!$L$247</f>
        <v>+</v>
      </c>
      <c r="I122" s="93">
        <f>'[1]Комплектующие'!$M$247</f>
        <v>0</v>
      </c>
      <c r="J122" s="93">
        <f>'[1]Комплектующие'!$N$247</f>
        <v>0</v>
      </c>
      <c r="K122" s="93" t="str">
        <f>'[1]Комплектующие'!$O$247</f>
        <v>+</v>
      </c>
      <c r="L122" s="93"/>
      <c r="M122" s="92"/>
      <c r="N122" s="45"/>
      <c r="O122" s="49"/>
      <c r="P122" s="51">
        <f>'[1]Комплектующие'!$AT$247</f>
        <v>48.6</v>
      </c>
      <c r="Q122" s="44"/>
      <c r="R122" s="71"/>
      <c r="S122" s="51">
        <f t="shared" si="28"/>
        <v>0</v>
      </c>
      <c r="T122" s="44"/>
      <c r="U122" s="41"/>
      <c r="V122" s="50">
        <f t="shared" si="32"/>
        <v>0</v>
      </c>
      <c r="W122" s="50">
        <f t="shared" si="29"/>
        <v>0</v>
      </c>
      <c r="X122" s="50">
        <f t="shared" si="30"/>
        <v>0</v>
      </c>
      <c r="Y122" s="51">
        <f t="shared" si="31"/>
        <v>0</v>
      </c>
    </row>
    <row r="123" spans="2:25" ht="15">
      <c r="B123" s="52" t="str">
        <f>'[1]Комплектующие'!$A$249</f>
        <v>HD-E66</v>
      </c>
      <c r="C123" s="97">
        <f>'[1]Комплектующие'!$C$249:$E$249</f>
        <v>0</v>
      </c>
      <c r="D123" s="95" t="str">
        <f>'[1]Комплектующие'!$H$249</f>
        <v>8 Мб</v>
      </c>
      <c r="E123" s="98">
        <f>'[1]Комплектующие'!$P$249</f>
        <v>0</v>
      </c>
      <c r="F123" s="77">
        <f>'[1]Комплектующие'!$I$249</f>
        <v>0</v>
      </c>
      <c r="G123" s="48" t="str">
        <f>'[1]Комплектующие'!$K$249</f>
        <v>+</v>
      </c>
      <c r="H123" s="93" t="str">
        <f>'[1]Комплектующие'!$L$249</f>
        <v>+</v>
      </c>
      <c r="I123" s="93">
        <f>'[1]Комплектующие'!$M$249</f>
        <v>0</v>
      </c>
      <c r="J123" s="93">
        <f>'[1]Комплектующие'!$N$249</f>
        <v>0</v>
      </c>
      <c r="K123" s="93">
        <f>'[1]Комплектующие'!$O$249</f>
        <v>0</v>
      </c>
      <c r="L123" s="93"/>
      <c r="M123" s="92"/>
      <c r="N123" s="45"/>
      <c r="O123" s="49"/>
      <c r="P123" s="51">
        <f>'[1]Комплектующие'!$AT$249</f>
        <v>58.3</v>
      </c>
      <c r="Q123" s="44"/>
      <c r="R123" s="71"/>
      <c r="S123" s="51">
        <f t="shared" si="28"/>
        <v>0</v>
      </c>
      <c r="T123" s="44"/>
      <c r="U123" s="41"/>
      <c r="V123" s="50">
        <f t="shared" si="32"/>
        <v>0</v>
      </c>
      <c r="W123" s="50">
        <f t="shared" si="29"/>
        <v>0</v>
      </c>
      <c r="X123" s="50">
        <f t="shared" si="30"/>
        <v>0</v>
      </c>
      <c r="Y123" s="51">
        <f t="shared" si="31"/>
        <v>0</v>
      </c>
    </row>
    <row r="124" spans="2:25" ht="15" customHeight="1">
      <c r="B124" s="52" t="str">
        <f>'[1]Комплектующие'!$A$256</f>
        <v>HD-W61</v>
      </c>
      <c r="C124" s="97">
        <f>'[1]Комплектующие'!$C$256:$E$256</f>
        <v>0</v>
      </c>
      <c r="D124" s="95">
        <f>'[1]Комплектующие'!$H$256</f>
        <v>0</v>
      </c>
      <c r="E124" s="98">
        <f>'[1]Комплектующие'!$P$256</f>
        <v>0</v>
      </c>
      <c r="F124" s="77" t="str">
        <f>'[1]Комплектующие'!$I$256</f>
        <v>12 (x2)
08 (x1)</v>
      </c>
      <c r="G124" s="48" t="str">
        <f>'[1]Комплектующие'!$K$256</f>
        <v>+</v>
      </c>
      <c r="H124" s="93">
        <f>'[1]Комплектующие'!$L$256</f>
        <v>0</v>
      </c>
      <c r="I124" s="93" t="str">
        <f>'[1]Комплектующие'!$M$256</f>
        <v>+</v>
      </c>
      <c r="J124" s="93">
        <f>'[1]Комплектующие'!$N$256</f>
        <v>0</v>
      </c>
      <c r="K124" s="93" t="str">
        <f>'[1]Комплектующие'!$O$256</f>
        <v>+</v>
      </c>
      <c r="L124" s="93"/>
      <c r="M124" s="92"/>
      <c r="N124" s="45"/>
      <c r="O124" s="49"/>
      <c r="P124" s="51">
        <f>'[1]Комплектующие'!$AT$256</f>
        <v>26.3</v>
      </c>
      <c r="Q124" s="44"/>
      <c r="R124" s="71"/>
      <c r="S124" s="51">
        <f t="shared" si="28"/>
        <v>0</v>
      </c>
      <c r="T124" s="44"/>
      <c r="U124" s="41"/>
      <c r="V124" s="50">
        <f t="shared" si="32"/>
        <v>0</v>
      </c>
      <c r="W124" s="50">
        <f t="shared" si="29"/>
        <v>0</v>
      </c>
      <c r="X124" s="50">
        <f t="shared" si="30"/>
        <v>0</v>
      </c>
      <c r="Y124" s="51">
        <f t="shared" si="31"/>
        <v>0</v>
      </c>
    </row>
    <row r="125" spans="2:25" ht="45" customHeight="1">
      <c r="B125" s="52" t="str">
        <f>'[1]Комплектующие'!$A$257</f>
        <v>HD-W62</v>
      </c>
      <c r="C125" s="97" t="str">
        <f>'[1]Комплектующие'!$C$257:$E$257</f>
        <v>(1) 1024×64, 2048×32
(2) 512×64
(7) 640×32</v>
      </c>
      <c r="D125" s="95" t="str">
        <f>'[1]Комплектующие'!$H$257</f>
        <v>8 Мб</v>
      </c>
      <c r="E125" s="98">
        <f>'[1]Комплектующие'!$P$257</f>
        <v>0</v>
      </c>
      <c r="F125" s="77" t="str">
        <f>'[1]Комплектующие'!$I$257</f>
        <v>12 (x4)
08 (x2)</v>
      </c>
      <c r="G125" s="48" t="str">
        <f>'[1]Комплектующие'!$K$257</f>
        <v>+</v>
      </c>
      <c r="H125" s="93">
        <f>'[1]Комплектующие'!$L$257</f>
        <v>0</v>
      </c>
      <c r="I125" s="93" t="str">
        <f>'[1]Комплектующие'!$M$257</f>
        <v>+</v>
      </c>
      <c r="J125" s="93">
        <f>'[1]Комплектующие'!$N$257</f>
        <v>0</v>
      </c>
      <c r="K125" s="93" t="str">
        <f>'[1]Комплектующие'!$O$257</f>
        <v>+</v>
      </c>
      <c r="L125" s="93"/>
      <c r="M125" s="92"/>
      <c r="N125" s="45"/>
      <c r="O125" s="49"/>
      <c r="P125" s="51">
        <f>'[1]Комплектующие'!$AT$257</f>
        <v>26.3</v>
      </c>
      <c r="Q125" s="44"/>
      <c r="R125" s="71"/>
      <c r="S125" s="51">
        <f t="shared" si="28"/>
        <v>0</v>
      </c>
      <c r="T125" s="44"/>
      <c r="U125" s="41"/>
      <c r="V125" s="50">
        <f t="shared" si="32"/>
        <v>0</v>
      </c>
      <c r="W125" s="50">
        <f t="shared" si="29"/>
        <v>0</v>
      </c>
      <c r="X125" s="50">
        <f t="shared" si="30"/>
        <v>0</v>
      </c>
      <c r="Y125" s="51">
        <f t="shared" si="31"/>
        <v>0</v>
      </c>
    </row>
    <row r="126" spans="2:25" ht="45" customHeight="1">
      <c r="B126" s="52" t="str">
        <f>'[1]Комплектующие'!$A$258</f>
        <v>HD-W63</v>
      </c>
      <c r="C126" s="97" t="str">
        <f>'[1]Комплектующие'!$C$258:$E$258</f>
        <v>(1) 1024×128, 2048×64
(2) 512×128
(7) 640×64</v>
      </c>
      <c r="D126" s="95" t="str">
        <f>'[1]Комплектующие'!$H$258</f>
        <v>8 Мб</v>
      </c>
      <c r="E126" s="98">
        <f>'[1]Комплектующие'!$P$258</f>
        <v>0</v>
      </c>
      <c r="F126" s="77" t="str">
        <f>'[1]Комплектующие'!$I$258</f>
        <v>12 (x8)
08 (x4)</v>
      </c>
      <c r="G126" s="48" t="str">
        <f>'[1]Комплектующие'!$K$258</f>
        <v>+</v>
      </c>
      <c r="H126" s="93">
        <f>'[1]Комплектующие'!$L$258</f>
        <v>0</v>
      </c>
      <c r="I126" s="93" t="str">
        <f>'[1]Комплектующие'!$M$258</f>
        <v>+</v>
      </c>
      <c r="J126" s="93">
        <f>'[1]Комплектующие'!$N$258</f>
        <v>0</v>
      </c>
      <c r="K126" s="93" t="str">
        <f>'[1]Комплектующие'!$O$258</f>
        <v>+</v>
      </c>
      <c r="L126" s="93"/>
      <c r="M126" s="92"/>
      <c r="N126" s="45"/>
      <c r="O126" s="49"/>
      <c r="P126" s="51">
        <f>'[1]Комплектующие'!$AT$258</f>
        <v>38.8</v>
      </c>
      <c r="Q126" s="44"/>
      <c r="R126" s="71"/>
      <c r="S126" s="51">
        <f t="shared" si="28"/>
        <v>0</v>
      </c>
      <c r="T126" s="44"/>
      <c r="U126" s="41"/>
      <c r="V126" s="50">
        <f t="shared" si="32"/>
        <v>0</v>
      </c>
      <c r="W126" s="50">
        <f t="shared" si="29"/>
        <v>0</v>
      </c>
      <c r="X126" s="50">
        <f t="shared" si="30"/>
        <v>0</v>
      </c>
      <c r="Y126" s="51">
        <f t="shared" si="31"/>
        <v>0</v>
      </c>
    </row>
    <row r="127" spans="2:25" ht="45" customHeight="1">
      <c r="B127" s="52" t="str">
        <f>'[1]Комплектующие'!$A$259</f>
        <v>HD-W64</v>
      </c>
      <c r="C127" s="97" t="str">
        <f>'[1]Комплектующие'!$C$259:$E$259</f>
        <v>(1) 1024×256, 3072×64
(2) 512×256
(7) 640×128</v>
      </c>
      <c r="D127" s="95" t="str">
        <f>'[1]Комплектующие'!$H$259</f>
        <v>8 Мб</v>
      </c>
      <c r="E127" s="98">
        <f>'[1]Комплектующие'!$P$259</f>
        <v>0</v>
      </c>
      <c r="F127" s="77" t="str">
        <f>'[1]Комплектующие'!$I$259</f>
        <v>50pin (x1)</v>
      </c>
      <c r="G127" s="48" t="str">
        <f>'[1]Комплектующие'!$K$259</f>
        <v>+</v>
      </c>
      <c r="H127" s="93">
        <f>'[1]Комплектующие'!$L$259</f>
        <v>0</v>
      </c>
      <c r="I127" s="93" t="str">
        <f>'[1]Комплектующие'!$M$259</f>
        <v>+</v>
      </c>
      <c r="J127" s="93">
        <f>'[1]Комплектующие'!$N$259</f>
        <v>0</v>
      </c>
      <c r="K127" s="93" t="str">
        <f>'[1]Комплектующие'!$O$259</f>
        <v>+</v>
      </c>
      <c r="L127" s="93"/>
      <c r="M127" s="92"/>
      <c r="N127" s="45"/>
      <c r="O127" s="49"/>
      <c r="P127" s="51">
        <f>'[1]Комплектующие'!$AT$259</f>
        <v>42.7</v>
      </c>
      <c r="Q127" s="44"/>
      <c r="R127" s="71"/>
      <c r="S127" s="51">
        <f t="shared" si="28"/>
        <v>0</v>
      </c>
      <c r="T127" s="44"/>
      <c r="U127" s="41"/>
      <c r="V127" s="50">
        <f t="shared" si="32"/>
        <v>0</v>
      </c>
      <c r="W127" s="50">
        <f t="shared" si="29"/>
        <v>0</v>
      </c>
      <c r="X127" s="50">
        <f t="shared" si="30"/>
        <v>0</v>
      </c>
      <c r="Y127" s="51">
        <f t="shared" si="31"/>
        <v>0</v>
      </c>
    </row>
    <row r="128" spans="2:25" ht="45">
      <c r="B128" s="52" t="str">
        <f>'[1]Комплектующие'!$A$260</f>
        <v>HD-W66</v>
      </c>
      <c r="C128" s="97" t="str">
        <f>'[1]Комплектующие'!$C$260:$E$260</f>
        <v>(1) 2048×512
(2) 1024×512
(7) 1344×256</v>
      </c>
      <c r="D128" s="95" t="str">
        <f>'[1]Комплектующие'!$H$260</f>
        <v>8 Мб</v>
      </c>
      <c r="E128" s="98">
        <f>'[1]Комплектующие'!$P$260</f>
        <v>0</v>
      </c>
      <c r="F128" s="77" t="str">
        <f>'[1]Комплектующие'!$I$260</f>
        <v>50pin (x2)</v>
      </c>
      <c r="G128" s="48" t="str">
        <f>'[1]Комплектующие'!$K$260</f>
        <v>+</v>
      </c>
      <c r="H128" s="93" t="str">
        <f>'[1]Комплектующие'!$L$260</f>
        <v>+</v>
      </c>
      <c r="I128" s="93" t="str">
        <f>'[1]Комплектующие'!$M$260</f>
        <v>+</v>
      </c>
      <c r="J128" s="93">
        <f>'[1]Комплектующие'!$N$260</f>
        <v>0</v>
      </c>
      <c r="K128" s="93" t="str">
        <f>'[1]Комплектующие'!$O$260</f>
        <v>+</v>
      </c>
      <c r="L128" s="93"/>
      <c r="M128" s="92"/>
      <c r="N128" s="45"/>
      <c r="O128" s="49"/>
      <c r="P128" s="51">
        <f>'[1]Комплектующие'!$AT$260</f>
        <v>68</v>
      </c>
      <c r="Q128" s="44"/>
      <c r="R128" s="71"/>
      <c r="S128" s="51">
        <f t="shared" si="28"/>
        <v>0</v>
      </c>
      <c r="T128" s="44"/>
      <c r="U128" s="41"/>
      <c r="V128" s="50">
        <f t="shared" si="32"/>
        <v>0</v>
      </c>
      <c r="W128" s="50">
        <f t="shared" si="29"/>
        <v>0</v>
      </c>
      <c r="X128" s="50">
        <f t="shared" si="30"/>
        <v>0</v>
      </c>
      <c r="Y128" s="51">
        <f t="shared" si="31"/>
        <v>0</v>
      </c>
    </row>
    <row r="129" spans="2:25" ht="15" customHeight="1">
      <c r="B129" s="52" t="str">
        <f>'[1]Комплектующие'!$A$264</f>
        <v>HD-D15</v>
      </c>
      <c r="C129" s="97" t="str">
        <f>'[1]Комплектующие'!$C$264:$E$264</f>
        <v>640×64</v>
      </c>
      <c r="D129" s="95" t="str">
        <f>'[1]Комплектующие'!$H$264</f>
        <v>4 Гб</v>
      </c>
      <c r="E129" s="98" t="str">
        <f>'[1]Комплектующие'!$P$264</f>
        <v>+</v>
      </c>
      <c r="F129" s="77" t="str">
        <f>'[1]Комплектующие'!$I$264</f>
        <v>75 (x4)</v>
      </c>
      <c r="G129" s="48" t="str">
        <f>'[1]Комплектующие'!$K$264</f>
        <v>+</v>
      </c>
      <c r="H129" s="93" t="str">
        <f>'[1]Комплектующие'!$L$264</f>
        <v>+</v>
      </c>
      <c r="I129" s="93">
        <f>'[1]Комплектующие'!$M$264</f>
        <v>0</v>
      </c>
      <c r="J129" s="93">
        <f>'[1]Комплектующие'!$N$264</f>
        <v>0</v>
      </c>
      <c r="K129" s="93" t="str">
        <f>'[1]Комплектующие'!$O$264</f>
        <v>+</v>
      </c>
      <c r="L129" s="93"/>
      <c r="M129" s="92"/>
      <c r="N129" s="45"/>
      <c r="O129" s="49"/>
      <c r="P129" s="51">
        <f>'[1]Комплектующие'!$AT$264</f>
        <v>60.2</v>
      </c>
      <c r="Q129" s="44"/>
      <c r="R129" s="71"/>
      <c r="S129" s="51">
        <f t="shared" si="28"/>
        <v>0</v>
      </c>
      <c r="T129" s="44"/>
      <c r="U129" s="41"/>
      <c r="V129" s="50">
        <f t="shared" si="32"/>
        <v>0</v>
      </c>
      <c r="W129" s="50">
        <f t="shared" si="29"/>
        <v>0</v>
      </c>
      <c r="X129" s="50">
        <f t="shared" si="30"/>
        <v>0</v>
      </c>
      <c r="Y129" s="51">
        <f t="shared" si="31"/>
        <v>0</v>
      </c>
    </row>
    <row r="130" spans="2:25" ht="15" customHeight="1">
      <c r="B130" s="52" t="str">
        <f>'[1]Комплектующие'!$A$266</f>
        <v>HD-D30</v>
      </c>
      <c r="C130" s="97" t="str">
        <f>'[1]Комплектующие'!$C$266:$E$266</f>
        <v>1024×64</v>
      </c>
      <c r="D130" s="95" t="str">
        <f>'[1]Комплектующие'!$H$266</f>
        <v>4 Гб</v>
      </c>
      <c r="E130" s="98" t="str">
        <f>'[1]Комплектующие'!$P$266</f>
        <v>+</v>
      </c>
      <c r="F130" s="77" t="str">
        <f>'[1]Комплектующие'!$I$266</f>
        <v>50pin (x2)</v>
      </c>
      <c r="G130" s="48" t="str">
        <f>'[1]Комплектующие'!$K$266</f>
        <v>+</v>
      </c>
      <c r="H130" s="93" t="str">
        <f>'[1]Комплектующие'!$L$266</f>
        <v>+</v>
      </c>
      <c r="I130" s="93">
        <f>'[1]Комплектующие'!$M$266</f>
        <v>0</v>
      </c>
      <c r="J130" s="93">
        <f>'[1]Комплектующие'!$N$266</f>
        <v>0</v>
      </c>
      <c r="K130" s="93" t="str">
        <f>'[1]Комплектующие'!$O$266</f>
        <v>+</v>
      </c>
      <c r="L130" s="93"/>
      <c r="M130" s="92"/>
      <c r="N130" s="45"/>
      <c r="O130" s="49"/>
      <c r="P130" s="51">
        <f>'[1]Комплектующие'!$AT$266</f>
        <v>75.7</v>
      </c>
      <c r="Q130" s="44"/>
      <c r="R130" s="71"/>
      <c r="S130" s="51">
        <f t="shared" si="28"/>
        <v>0</v>
      </c>
      <c r="T130" s="44"/>
      <c r="U130" s="41"/>
      <c r="V130" s="50">
        <f t="shared" si="32"/>
        <v>0</v>
      </c>
      <c r="W130" s="50">
        <f t="shared" si="29"/>
        <v>0</v>
      </c>
      <c r="X130" s="50">
        <f t="shared" si="30"/>
        <v>0</v>
      </c>
      <c r="Y130" s="51">
        <f t="shared" si="31"/>
        <v>0</v>
      </c>
    </row>
    <row r="131" spans="2:25" ht="15" customHeight="1">
      <c r="B131" s="52" t="str">
        <f>'[1]Комплектующие'!$A$272</f>
        <v>HD-C15c</v>
      </c>
      <c r="C131" s="97" t="str">
        <f>'[1]Комплектующие'!$C$272:$E$272</f>
        <v>384×320</v>
      </c>
      <c r="D131" s="95" t="str">
        <f>'[1]Комплектующие'!$H$272</f>
        <v>4 Гб</v>
      </c>
      <c r="E131" s="98" t="str">
        <f>'[1]Комплектующие'!$P$272</f>
        <v>+</v>
      </c>
      <c r="F131" s="77" t="str">
        <f>'[1]Комплектующие'!$I$272</f>
        <v>75 (x10)</v>
      </c>
      <c r="G131" s="48" t="str">
        <f>'[1]Комплектующие'!$K$272</f>
        <v>+</v>
      </c>
      <c r="H131" s="93" t="str">
        <f>'[1]Комплектующие'!$L$272</f>
        <v>+</v>
      </c>
      <c r="I131" s="93">
        <f>'[1]Комплектующие'!$M$272</f>
        <v>0</v>
      </c>
      <c r="J131" s="93">
        <f>'[1]Комплектующие'!$N$272</f>
        <v>0</v>
      </c>
      <c r="K131" s="93" t="str">
        <f>'[1]Комплектующие'!$O$272</f>
        <v>+</v>
      </c>
      <c r="L131" s="93"/>
      <c r="M131" s="92"/>
      <c r="N131" s="45"/>
      <c r="O131" s="49"/>
      <c r="P131" s="51">
        <f>'[1]Комплектующие'!$AT$272</f>
        <v>126.2</v>
      </c>
      <c r="Q131" s="44"/>
      <c r="R131" s="71"/>
      <c r="S131" s="51">
        <f t="shared" si="28"/>
        <v>0</v>
      </c>
      <c r="T131" s="44"/>
      <c r="U131" s="41"/>
      <c r="V131" s="50">
        <f t="shared" si="32"/>
        <v>0</v>
      </c>
      <c r="W131" s="50">
        <f t="shared" si="29"/>
        <v>0</v>
      </c>
      <c r="X131" s="50">
        <f t="shared" si="30"/>
        <v>0</v>
      </c>
      <c r="Y131" s="51">
        <f t="shared" si="31"/>
        <v>0</v>
      </c>
    </row>
    <row r="132" spans="2:25" ht="15" customHeight="1">
      <c r="B132" s="52" t="str">
        <f>'[1]Комплектующие'!$A$277</f>
        <v>HD-C35c</v>
      </c>
      <c r="C132" s="97" t="str">
        <f>'[1]Комплектующие'!$C$277:$E$277</f>
        <v>640×480</v>
      </c>
      <c r="D132" s="95" t="str">
        <f>'[1]Комплектующие'!$H$277</f>
        <v>4 Гб</v>
      </c>
      <c r="E132" s="98" t="str">
        <f>'[1]Комплектующие'!$P$277</f>
        <v>+</v>
      </c>
      <c r="F132" s="77" t="str">
        <f>'[1]Комплектующие'!$I$277</f>
        <v>75 (x10)</v>
      </c>
      <c r="G132" s="48" t="str">
        <f>'[1]Комплектующие'!$K$277</f>
        <v>+</v>
      </c>
      <c r="H132" s="93" t="str">
        <f>'[1]Комплектующие'!$L$277</f>
        <v>+</v>
      </c>
      <c r="I132" s="93">
        <f>'[1]Комплектующие'!$M$277</f>
        <v>0</v>
      </c>
      <c r="J132" s="93">
        <f>'[1]Комплектующие'!$N$277</f>
        <v>0</v>
      </c>
      <c r="K132" s="93" t="str">
        <f>'[1]Комплектующие'!$O$277</f>
        <v>+</v>
      </c>
      <c r="L132" s="93"/>
      <c r="M132" s="92"/>
      <c r="N132" s="45"/>
      <c r="O132" s="49"/>
      <c r="P132" s="51">
        <f>'[1]Комплектующие'!$AT$277</f>
        <v>184.5</v>
      </c>
      <c r="Q132" s="44"/>
      <c r="R132" s="71"/>
      <c r="S132" s="51">
        <f t="shared" si="28"/>
        <v>0</v>
      </c>
      <c r="T132" s="44"/>
      <c r="U132" s="41"/>
      <c r="V132" s="50">
        <f t="shared" si="32"/>
        <v>0</v>
      </c>
      <c r="W132" s="50">
        <f t="shared" si="29"/>
        <v>0</v>
      </c>
      <c r="X132" s="50">
        <f t="shared" si="30"/>
        <v>0</v>
      </c>
      <c r="Y132" s="51">
        <f t="shared" si="31"/>
        <v>0</v>
      </c>
    </row>
    <row r="133" spans="2:25" ht="15" customHeight="1">
      <c r="B133" s="52" t="str">
        <f>'[1]Комплектующие'!$A$279</f>
        <v>HD-A30</v>
      </c>
      <c r="C133" s="97" t="str">
        <f>'[1]Комплектующие'!$C$279:$E$279</f>
        <v>1024×512</v>
      </c>
      <c r="D133" s="95" t="str">
        <f>'[1]Комплектующие'!$H$279</f>
        <v>4 Гб</v>
      </c>
      <c r="E133" s="98" t="str">
        <f>'[1]Комплектующие'!$P$279</f>
        <v>+</v>
      </c>
      <c r="F133" s="77" t="str">
        <f>'[1]Комплектующие'!$I$279</f>
        <v>50pin (x2)</v>
      </c>
      <c r="G133" s="48" t="str">
        <f>'[1]Комплектующие'!$K$279</f>
        <v>+</v>
      </c>
      <c r="H133" s="93" t="str">
        <f>'[1]Комплектующие'!$L$279</f>
        <v>+</v>
      </c>
      <c r="I133" s="93">
        <f>'[1]Комплектующие'!$M$279</f>
        <v>0</v>
      </c>
      <c r="J133" s="93">
        <f>'[1]Комплектующие'!$N$279</f>
        <v>0</v>
      </c>
      <c r="K133" s="93" t="str">
        <f>'[1]Комплектующие'!$O$279</f>
        <v>+</v>
      </c>
      <c r="L133" s="93"/>
      <c r="M133" s="92"/>
      <c r="N133" s="45"/>
      <c r="O133" s="49"/>
      <c r="P133" s="51">
        <f>'[1]Комплектующие'!$AT$279</f>
        <v>213.6</v>
      </c>
      <c r="Q133" s="44"/>
      <c r="R133" s="71"/>
      <c r="S133" s="51">
        <f t="shared" si="28"/>
        <v>0</v>
      </c>
      <c r="T133" s="44"/>
      <c r="U133" s="41"/>
      <c r="V133" s="50">
        <f t="shared" si="32"/>
        <v>0</v>
      </c>
      <c r="W133" s="50">
        <f t="shared" si="29"/>
        <v>0</v>
      </c>
      <c r="X133" s="50">
        <f t="shared" si="30"/>
        <v>0</v>
      </c>
      <c r="Y133" s="51">
        <f t="shared" si="31"/>
        <v>0</v>
      </c>
    </row>
    <row r="134" spans="2:25" ht="15">
      <c r="B134" s="52" t="str">
        <f>'[1]Комплектующие'!$A$280</f>
        <v>HD-A30+ (sending card)</v>
      </c>
      <c r="C134" s="97" t="str">
        <f>'[1]Комплектующие'!$C$280:$E$280</f>
        <v>1024×512</v>
      </c>
      <c r="D134" s="95" t="str">
        <f>'[1]Комплектующие'!$H$280</f>
        <v>4 Гб</v>
      </c>
      <c r="E134" s="98" t="str">
        <f>'[1]Комплектующие'!$P$280</f>
        <v>+</v>
      </c>
      <c r="F134" s="77">
        <f>'[1]Комплектующие'!$I$280</f>
        <v>0</v>
      </c>
      <c r="G134" s="48" t="str">
        <f>'[1]Комплектующие'!$K$280</f>
        <v>+</v>
      </c>
      <c r="H134" s="93" t="str">
        <f>'[1]Комплектующие'!$L$280</f>
        <v>+</v>
      </c>
      <c r="I134" s="93">
        <f>'[1]Комплектующие'!$M$280</f>
        <v>0</v>
      </c>
      <c r="J134" s="93">
        <f>'[1]Комплектующие'!$N$280</f>
        <v>0</v>
      </c>
      <c r="K134" s="93" t="str">
        <f>'[1]Комплектующие'!$O$280</f>
        <v>+</v>
      </c>
      <c r="L134" s="93"/>
      <c r="M134" s="92"/>
      <c r="N134" s="45"/>
      <c r="O134" s="49"/>
      <c r="P134" s="51">
        <f>'[1]Комплектующие'!$AT$280</f>
        <v>213.6</v>
      </c>
      <c r="Q134" s="44"/>
      <c r="R134" s="71"/>
      <c r="S134" s="51">
        <f t="shared" si="28"/>
        <v>0</v>
      </c>
      <c r="T134" s="44"/>
      <c r="U134" s="41"/>
      <c r="V134" s="50">
        <f t="shared" si="32"/>
        <v>0</v>
      </c>
      <c r="W134" s="50">
        <f t="shared" si="29"/>
        <v>0</v>
      </c>
      <c r="X134" s="50">
        <f t="shared" si="30"/>
        <v>0</v>
      </c>
      <c r="Y134" s="51">
        <f t="shared" si="31"/>
        <v>0</v>
      </c>
    </row>
    <row r="135" spans="2:25" ht="15">
      <c r="B135" s="52" t="str">
        <f>'[1]Комплектующие'!$A$281</f>
        <v>HD-A3 (player box)</v>
      </c>
      <c r="C135" s="97" t="str">
        <f>'[1]Комплектующие'!$C$281:$E$281</f>
        <v>1280×512</v>
      </c>
      <c r="D135" s="95" t="str">
        <f>'[1]Комплектующие'!$H$281</f>
        <v>8 Гб</v>
      </c>
      <c r="E135" s="98" t="str">
        <f>'[1]Комплектующие'!$P$281</f>
        <v>+</v>
      </c>
      <c r="F135" s="77">
        <f>'[1]Комплектующие'!$I$281</f>
        <v>0</v>
      </c>
      <c r="G135" s="48" t="str">
        <f>'[1]Комплектующие'!$K$281</f>
        <v>+</v>
      </c>
      <c r="H135" s="93" t="str">
        <f>'[1]Комплектующие'!$L$281</f>
        <v>+</v>
      </c>
      <c r="I135" s="93" t="str">
        <f>'[1]Комплектующие'!$M$281</f>
        <v>+</v>
      </c>
      <c r="J135" s="93">
        <f>'[1]Комплектующие'!$N$281</f>
        <v>0</v>
      </c>
      <c r="K135" s="93" t="str">
        <f>'[1]Комплектующие'!$O$281</f>
        <v>+</v>
      </c>
      <c r="L135" s="93"/>
      <c r="M135" s="92"/>
      <c r="N135" s="45"/>
      <c r="O135" s="49"/>
      <c r="P135" s="51">
        <f>'[1]Комплектующие'!$AT$281</f>
        <v>213.6</v>
      </c>
      <c r="Q135" s="44"/>
      <c r="R135" s="71"/>
      <c r="S135" s="51">
        <f t="shared" si="28"/>
        <v>0</v>
      </c>
      <c r="T135" s="44"/>
      <c r="U135" s="41"/>
      <c r="V135" s="50">
        <f t="shared" si="32"/>
        <v>0</v>
      </c>
      <c r="W135" s="50">
        <f t="shared" si="29"/>
        <v>0</v>
      </c>
      <c r="X135" s="50">
        <f t="shared" si="30"/>
        <v>0</v>
      </c>
      <c r="Y135" s="51">
        <f t="shared" si="31"/>
        <v>0</v>
      </c>
    </row>
    <row r="136" spans="2:25" ht="15" customHeight="1">
      <c r="B136" s="52" t="str">
        <f>'[1]Комплектующие'!$A$282</f>
        <v>HD-A4 (player box)</v>
      </c>
      <c r="C136" s="97" t="str">
        <f>'[1]Комплектующие'!$C$282:$E$282</f>
        <v>1280×512</v>
      </c>
      <c r="D136" s="95" t="str">
        <f>'[1]Комплектующие'!$H$282</f>
        <v>8 Гб</v>
      </c>
      <c r="E136" s="98" t="str">
        <f>'[1]Комплектующие'!$P$282</f>
        <v>+</v>
      </c>
      <c r="F136" s="77">
        <f>'[1]Комплектующие'!$I$282</f>
        <v>0</v>
      </c>
      <c r="G136" s="48" t="str">
        <f>'[1]Комплектующие'!$K$282</f>
        <v>+</v>
      </c>
      <c r="H136" s="93" t="str">
        <f>'[1]Комплектующие'!$L$282</f>
        <v>+</v>
      </c>
      <c r="I136" s="93" t="str">
        <f>'[1]Комплектующие'!$M$282</f>
        <v>+</v>
      </c>
      <c r="J136" s="93">
        <f>'[1]Комплектующие'!$N$282</f>
        <v>0</v>
      </c>
      <c r="K136" s="93" t="str">
        <f>'[1]Комплектующие'!$O$282</f>
        <v>+</v>
      </c>
      <c r="L136" s="93"/>
      <c r="M136" s="92"/>
      <c r="N136" s="45"/>
      <c r="O136" s="49"/>
      <c r="P136" s="51">
        <f>'[1]Комплектующие'!$AT$282</f>
        <v>330.1</v>
      </c>
      <c r="Q136" s="44"/>
      <c r="R136" s="71"/>
      <c r="S136" s="51">
        <f t="shared" si="28"/>
        <v>0</v>
      </c>
      <c r="T136" s="44"/>
      <c r="U136" s="41"/>
      <c r="V136" s="50">
        <f t="shared" si="32"/>
        <v>0</v>
      </c>
      <c r="W136" s="50">
        <f t="shared" si="29"/>
        <v>0</v>
      </c>
      <c r="X136" s="50">
        <f t="shared" si="30"/>
        <v>0</v>
      </c>
      <c r="Y136" s="51">
        <f t="shared" si="31"/>
        <v>0</v>
      </c>
    </row>
    <row r="137" spans="2:25" ht="15">
      <c r="B137" s="52" t="str">
        <f>'[1]Комплектующие'!$A$283</f>
        <v>HD-A5 (player box)</v>
      </c>
      <c r="C137" s="97" t="str">
        <f>'[1]Комплектующие'!$C$283:$E$283</f>
        <v>1280×1024</v>
      </c>
      <c r="D137" s="95" t="str">
        <f>'[1]Комплектующие'!$H$283</f>
        <v>8 Гб</v>
      </c>
      <c r="E137" s="98" t="str">
        <f>'[1]Комплектующие'!$P$283</f>
        <v>+</v>
      </c>
      <c r="F137" s="77">
        <f>'[1]Комплектующие'!$I$283</f>
        <v>0</v>
      </c>
      <c r="G137" s="48" t="str">
        <f>'[1]Комплектующие'!$K$283</f>
        <v>+</v>
      </c>
      <c r="H137" s="93" t="str">
        <f>'[1]Комплектующие'!$L$283</f>
        <v>+</v>
      </c>
      <c r="I137" s="93" t="str">
        <f>'[1]Комплектующие'!$M$283</f>
        <v>+</v>
      </c>
      <c r="J137" s="93">
        <f>'[1]Комплектующие'!$N$283</f>
        <v>0</v>
      </c>
      <c r="K137" s="93" t="str">
        <f>'[1]Комплектующие'!$O$283</f>
        <v>+</v>
      </c>
      <c r="L137" s="93"/>
      <c r="M137" s="92"/>
      <c r="N137" s="45"/>
      <c r="O137" s="49"/>
      <c r="P137" s="51">
        <f>'[1]Комплектующие'!$AT$283</f>
        <v>407.8</v>
      </c>
      <c r="Q137" s="44"/>
      <c r="R137" s="71"/>
      <c r="S137" s="51">
        <f t="shared" si="28"/>
        <v>0</v>
      </c>
      <c r="T137" s="44"/>
      <c r="U137" s="41"/>
      <c r="V137" s="50">
        <f t="shared" si="32"/>
        <v>0</v>
      </c>
      <c r="W137" s="50">
        <f t="shared" si="29"/>
        <v>0</v>
      </c>
      <c r="X137" s="50">
        <f t="shared" si="30"/>
        <v>0</v>
      </c>
      <c r="Y137" s="51">
        <f t="shared" si="31"/>
        <v>0</v>
      </c>
    </row>
    <row r="138" spans="2:25" ht="15">
      <c r="B138" s="52" t="str">
        <f>'[1]Комплектующие'!$A$284</f>
        <v>HD-A6 (player box)</v>
      </c>
      <c r="C138" s="97" t="str">
        <f>'[1]Комплектующие'!$C$284:$E$284</f>
        <v>2048×1024</v>
      </c>
      <c r="D138" s="95" t="str">
        <f>'[1]Комплектующие'!$H$284</f>
        <v>8 Гб</v>
      </c>
      <c r="E138" s="98" t="str">
        <f>'[1]Комплектующие'!$P$284</f>
        <v>+</v>
      </c>
      <c r="F138" s="77">
        <f>'[1]Комплектующие'!$I$284</f>
        <v>0</v>
      </c>
      <c r="G138" s="48" t="str">
        <f>'[1]Комплектующие'!$K$284</f>
        <v>+</v>
      </c>
      <c r="H138" s="93" t="str">
        <f>'[1]Комплектующие'!$L$284</f>
        <v>+</v>
      </c>
      <c r="I138" s="93" t="str">
        <f>'[1]Комплектующие'!$M$284</f>
        <v>+</v>
      </c>
      <c r="J138" s="93">
        <f>'[1]Комплектующие'!$N$284</f>
        <v>0</v>
      </c>
      <c r="K138" s="93" t="str">
        <f>'[1]Комплектующие'!$O$284</f>
        <v>+</v>
      </c>
      <c r="L138" s="93"/>
      <c r="M138" s="92"/>
      <c r="N138" s="45"/>
      <c r="O138" s="49"/>
      <c r="P138" s="51">
        <f>'[1]Комплектующие'!$AT$284</f>
        <v>621.5</v>
      </c>
      <c r="Q138" s="44"/>
      <c r="R138" s="71"/>
      <c r="S138" s="51">
        <f t="shared" si="28"/>
        <v>0</v>
      </c>
      <c r="T138" s="44"/>
      <c r="U138" s="41"/>
      <c r="V138" s="50">
        <f t="shared" si="32"/>
        <v>0</v>
      </c>
      <c r="W138" s="50">
        <f t="shared" si="29"/>
        <v>0</v>
      </c>
      <c r="X138" s="50">
        <f t="shared" si="30"/>
        <v>0</v>
      </c>
      <c r="Y138" s="51">
        <f t="shared" si="31"/>
        <v>0</v>
      </c>
    </row>
    <row r="139" spans="2:25" ht="15" customHeight="1">
      <c r="B139" s="52" t="str">
        <f>'[1]Комплектующие'!$A$285</f>
        <v>HD-A601 (player box)</v>
      </c>
      <c r="C139" s="97" t="str">
        <f>'[1]Комплектующие'!$C$285:$E$285</f>
        <v>800×600</v>
      </c>
      <c r="D139" s="95" t="str">
        <f>'[1]Комплектующие'!$H$285</f>
        <v>4 Гб</v>
      </c>
      <c r="E139" s="98" t="str">
        <f>'[1]Комплектующие'!$P$285</f>
        <v>+</v>
      </c>
      <c r="F139" s="77">
        <f>'[1]Комплектующие'!$I$285</f>
        <v>0</v>
      </c>
      <c r="G139" s="48" t="str">
        <f>'[1]Комплектующие'!$K$285</f>
        <v>+</v>
      </c>
      <c r="H139" s="93" t="str">
        <f>'[1]Комплектующие'!$L$285</f>
        <v>+</v>
      </c>
      <c r="I139" s="93">
        <f>'[1]Комплектующие'!$M$285</f>
        <v>0</v>
      </c>
      <c r="J139" s="93">
        <f>'[1]Комплектующие'!$N$285</f>
        <v>0</v>
      </c>
      <c r="K139" s="93">
        <f>'[1]Комплектующие'!$O$285</f>
        <v>0</v>
      </c>
      <c r="L139" s="93"/>
      <c r="M139" s="92"/>
      <c r="N139" s="45"/>
      <c r="O139" s="49"/>
      <c r="P139" s="51">
        <f>'[1]Комплектующие'!$AT$285</f>
        <v>291.3</v>
      </c>
      <c r="Q139" s="44"/>
      <c r="R139" s="71"/>
      <c r="S139" s="51">
        <f t="shared" si="28"/>
        <v>0</v>
      </c>
      <c r="T139" s="44"/>
      <c r="U139" s="41"/>
      <c r="V139" s="50">
        <f t="shared" si="32"/>
        <v>0</v>
      </c>
      <c r="W139" s="50">
        <f t="shared" si="29"/>
        <v>0</v>
      </c>
      <c r="X139" s="50">
        <f t="shared" si="30"/>
        <v>0</v>
      </c>
      <c r="Y139" s="51">
        <f t="shared" si="31"/>
        <v>0</v>
      </c>
    </row>
    <row r="140" spans="2:25" ht="15">
      <c r="B140" s="52" t="str">
        <f>'[1]Комплектующие'!$A$286</f>
        <v>HD-A602 (player box)</v>
      </c>
      <c r="C140" s="97" t="str">
        <f>'[1]Комплектующие'!$C$286:$E$286</f>
        <v>1280×720</v>
      </c>
      <c r="D140" s="95" t="str">
        <f>'[1]Комплектующие'!$H$286</f>
        <v>4 Гб</v>
      </c>
      <c r="E140" s="98" t="str">
        <f>'[1]Комплектующие'!$P$286</f>
        <v>+</v>
      </c>
      <c r="F140" s="77">
        <f>'[1]Комплектующие'!$I$286</f>
        <v>0</v>
      </c>
      <c r="G140" s="48" t="str">
        <f>'[1]Комплектующие'!$K$286</f>
        <v>+</v>
      </c>
      <c r="H140" s="93" t="str">
        <f>'[1]Комплектующие'!$L$286</f>
        <v>+</v>
      </c>
      <c r="I140" s="93">
        <f>'[1]Комплектующие'!$M$286</f>
        <v>0</v>
      </c>
      <c r="J140" s="93">
        <f>'[1]Комплектующие'!$N$286</f>
        <v>0</v>
      </c>
      <c r="K140" s="93">
        <f>'[1]Комплектующие'!$O$286</f>
        <v>0</v>
      </c>
      <c r="L140" s="93"/>
      <c r="M140" s="92"/>
      <c r="N140" s="45"/>
      <c r="O140" s="49"/>
      <c r="P140" s="51">
        <f>'[1]Комплектующие'!$AT$286</f>
        <v>349.6</v>
      </c>
      <c r="Q140" s="44"/>
      <c r="R140" s="71"/>
      <c r="S140" s="51">
        <f t="shared" si="28"/>
        <v>0</v>
      </c>
      <c r="T140" s="44"/>
      <c r="U140" s="41"/>
      <c r="V140" s="50">
        <f>IF(U140=0,0,IF(M140=0,S140/1.2,IF(AND(S140=0,MOD(U140,M140)&lt;&gt;0),0,ROUND(((U140-MOD(U140,M140))*R140+MOD(U140,M140)*S140)/1.2/U140,2))))</f>
        <v>0</v>
      </c>
      <c r="W140" s="50">
        <f t="shared" si="29"/>
        <v>0</v>
      </c>
      <c r="X140" s="50">
        <f t="shared" si="30"/>
        <v>0</v>
      </c>
      <c r="Y140" s="51">
        <f t="shared" si="31"/>
        <v>0</v>
      </c>
    </row>
    <row r="141" spans="2:25" ht="15">
      <c r="B141" s="52" t="str">
        <f>'[1]Комплектующие'!$A$287</f>
        <v>HD-A603 (player box)</v>
      </c>
      <c r="C141" s="97" t="str">
        <f>'[1]Комплектующие'!$C$287:$E$287</f>
        <v>1920×1080</v>
      </c>
      <c r="D141" s="95" t="str">
        <f>'[1]Комплектующие'!$H$287</f>
        <v>4 Гб</v>
      </c>
      <c r="E141" s="98" t="str">
        <f>'[1]Комплектующие'!$P$287</f>
        <v>+</v>
      </c>
      <c r="F141" s="77">
        <f>'[1]Комплектующие'!$I$287</f>
        <v>0</v>
      </c>
      <c r="G141" s="48" t="str">
        <f>'[1]Комплектующие'!$K$287</f>
        <v>+</v>
      </c>
      <c r="H141" s="93" t="str">
        <f>'[1]Комплектующие'!$L$287</f>
        <v>+</v>
      </c>
      <c r="I141" s="93">
        <f>'[1]Комплектующие'!$M$287</f>
        <v>0</v>
      </c>
      <c r="J141" s="93">
        <f>'[1]Комплектующие'!$N$287</f>
        <v>0</v>
      </c>
      <c r="K141" s="93">
        <f>'[1]Комплектующие'!$O$287</f>
        <v>0</v>
      </c>
      <c r="L141" s="93"/>
      <c r="M141" s="92"/>
      <c r="N141" s="45"/>
      <c r="O141" s="49"/>
      <c r="P141" s="51">
        <f>'[1]Комплектующие'!$AT$287</f>
        <v>446.7</v>
      </c>
      <c r="Q141" s="44"/>
      <c r="R141" s="71"/>
      <c r="S141" s="51">
        <f t="shared" si="28"/>
        <v>0</v>
      </c>
      <c r="T141" s="44"/>
      <c r="U141" s="41"/>
      <c r="V141" s="50">
        <f t="shared" si="32"/>
        <v>0</v>
      </c>
      <c r="W141" s="50">
        <f>ROUND(U141*V141,2)</f>
        <v>0</v>
      </c>
      <c r="X141" s="50">
        <f>ROUND(W141*0.2,2)</f>
        <v>0</v>
      </c>
      <c r="Y141" s="51">
        <f>W141+X141</f>
        <v>0</v>
      </c>
    </row>
    <row r="142" spans="2:25" ht="15">
      <c r="B142" s="52" t="str">
        <f>'[1]Комплектующие'!$A$288</f>
        <v>HD-R500 (receiving card)</v>
      </c>
      <c r="C142" s="97" t="str">
        <f>'[1]Комплектующие'!$C$288:$E$288</f>
        <v>256×256</v>
      </c>
      <c r="D142" s="95">
        <f>'[1]Комплектующие'!$H$288</f>
        <v>0</v>
      </c>
      <c r="E142" s="98" t="str">
        <f>'[1]Комплектующие'!$P$288</f>
        <v>+</v>
      </c>
      <c r="F142" s="77" t="str">
        <f>'[1]Комплектующие'!$I$288</f>
        <v>50pin (x2)</v>
      </c>
      <c r="G142" s="48">
        <f>'[1]Комплектующие'!$K$288</f>
        <v>0</v>
      </c>
      <c r="H142" s="93">
        <f>'[1]Комплектующие'!$L$288</f>
        <v>0</v>
      </c>
      <c r="I142" s="93">
        <f>'[1]Комплектующие'!$M$288</f>
        <v>0</v>
      </c>
      <c r="J142" s="93">
        <f>'[1]Комплектующие'!$N$288</f>
        <v>0</v>
      </c>
      <c r="K142" s="93">
        <f>'[1]Комплектующие'!$O$288</f>
        <v>0</v>
      </c>
      <c r="L142" s="93"/>
      <c r="M142" s="92"/>
      <c r="N142" s="45"/>
      <c r="O142" s="49"/>
      <c r="P142" s="51">
        <f>'[1]Комплектующие'!$AT$288</f>
        <v>38.8</v>
      </c>
      <c r="Q142" s="44"/>
      <c r="R142" s="71"/>
      <c r="S142" s="51">
        <f t="shared" si="28"/>
        <v>0</v>
      </c>
      <c r="T142" s="44"/>
      <c r="U142" s="41"/>
      <c r="V142" s="50">
        <f t="shared" si="32"/>
        <v>0</v>
      </c>
      <c r="W142" s="50">
        <f>ROUND(U142*V142,2)</f>
        <v>0</v>
      </c>
      <c r="X142" s="50">
        <f>ROUND(W142*0.2,2)</f>
        <v>0</v>
      </c>
      <c r="Y142" s="51">
        <f>W142+X142</f>
        <v>0</v>
      </c>
    </row>
    <row r="143" spans="2:25" ht="15">
      <c r="B143" s="52" t="str">
        <f>'[1]Комплектующие'!$A$289</f>
        <v>HD-R501 (receiving card)</v>
      </c>
      <c r="C143" s="97" t="str">
        <f>'[1]Комплектующие'!$C$289:$E$289</f>
        <v>256×256</v>
      </c>
      <c r="D143" s="95">
        <f>'[1]Комплектующие'!$H$289</f>
        <v>0</v>
      </c>
      <c r="E143" s="98" t="str">
        <f>'[1]Комплектующие'!$P$289</f>
        <v>+</v>
      </c>
      <c r="F143" s="77" t="str">
        <f>'[1]Комплектующие'!$I$289</f>
        <v>75 (x12)</v>
      </c>
      <c r="G143" s="48">
        <f>'[1]Комплектующие'!$K$289</f>
        <v>0</v>
      </c>
      <c r="H143" s="93">
        <f>'[1]Комплектующие'!$L$289</f>
        <v>0</v>
      </c>
      <c r="I143" s="93">
        <f>'[1]Комплектующие'!$M$289</f>
        <v>0</v>
      </c>
      <c r="J143" s="93">
        <f>'[1]Комплектующие'!$N$289</f>
        <v>0</v>
      </c>
      <c r="K143" s="93">
        <f>'[1]Комплектующие'!$O$289</f>
        <v>0</v>
      </c>
      <c r="L143" s="93"/>
      <c r="M143" s="92"/>
      <c r="N143" s="45"/>
      <c r="O143" s="49"/>
      <c r="P143" s="51">
        <f>'[1]Комплектующие'!$AT$289</f>
        <v>38.8</v>
      </c>
      <c r="Q143" s="44"/>
      <c r="R143" s="71"/>
      <c r="S143" s="51">
        <f t="shared" si="28"/>
        <v>0</v>
      </c>
      <c r="T143" s="44"/>
      <c r="U143" s="41"/>
      <c r="V143" s="50">
        <f t="shared" si="32"/>
        <v>0</v>
      </c>
      <c r="W143" s="50">
        <f t="shared" si="29"/>
        <v>0</v>
      </c>
      <c r="X143" s="50">
        <f t="shared" si="30"/>
        <v>0</v>
      </c>
      <c r="Y143" s="51">
        <f t="shared" si="31"/>
        <v>0</v>
      </c>
    </row>
    <row r="144" spans="2:25" ht="15">
      <c r="B144" s="52" t="str">
        <f>'[1]Комплектующие'!$A$290</f>
        <v>HD-R5018 (receiving card)</v>
      </c>
      <c r="C144" s="97" t="str">
        <f>'[1]Комплектующие'!$C$290:$E$290</f>
        <v>256×256</v>
      </c>
      <c r="D144" s="95">
        <f>'[1]Комплектующие'!$H$290</f>
        <v>0</v>
      </c>
      <c r="E144" s="98" t="str">
        <f>'[1]Комплектующие'!$P$290</f>
        <v>+</v>
      </c>
      <c r="F144" s="77" t="str">
        <f>'[1]Комплектующие'!$I$290</f>
        <v>75 (x8)</v>
      </c>
      <c r="G144" s="48">
        <f>'[1]Комплектующие'!$K$290</f>
        <v>0</v>
      </c>
      <c r="H144" s="93">
        <f>'[1]Комплектующие'!$L$290</f>
        <v>0</v>
      </c>
      <c r="I144" s="93">
        <f>'[1]Комплектующие'!$M$290</f>
        <v>0</v>
      </c>
      <c r="J144" s="93">
        <f>'[1]Комплектующие'!$N$290</f>
        <v>0</v>
      </c>
      <c r="K144" s="93">
        <f>'[1]Комплектующие'!$O$290</f>
        <v>0</v>
      </c>
      <c r="L144" s="93"/>
      <c r="M144" s="92"/>
      <c r="N144" s="45"/>
      <c r="O144" s="49"/>
      <c r="P144" s="51">
        <f>'[1]Комплектующие'!$AT$290</f>
        <v>31.1</v>
      </c>
      <c r="Q144" s="44"/>
      <c r="R144" s="71"/>
      <c r="S144" s="51">
        <f t="shared" si="28"/>
        <v>0</v>
      </c>
      <c r="T144" s="44"/>
      <c r="U144" s="41"/>
      <c r="V144" s="50">
        <f t="shared" si="32"/>
        <v>0</v>
      </c>
      <c r="W144" s="50">
        <f t="shared" si="29"/>
        <v>0</v>
      </c>
      <c r="X144" s="50">
        <f t="shared" si="30"/>
        <v>0</v>
      </c>
      <c r="Y144" s="51">
        <f t="shared" si="31"/>
        <v>0</v>
      </c>
    </row>
    <row r="145" spans="2:25" ht="15">
      <c r="B145" s="52" t="str">
        <f>'[1]Комплектующие'!$A$291</f>
        <v>HD-R512 (receiving card)</v>
      </c>
      <c r="C145" s="97" t="str">
        <f>'[1]Комплектующие'!$C$291:$E$291</f>
        <v>256×256</v>
      </c>
      <c r="D145" s="95">
        <f>'[1]Комплектующие'!$H$291</f>
        <v>0</v>
      </c>
      <c r="E145" s="98" t="str">
        <f>'[1]Комплектующие'!$P$291</f>
        <v>+</v>
      </c>
      <c r="F145" s="77" t="str">
        <f>'[1]Комплектующие'!$I$291</f>
        <v>75 (x12)</v>
      </c>
      <c r="G145" s="48">
        <f>'[1]Комплектующие'!$K$291</f>
        <v>0</v>
      </c>
      <c r="H145" s="93">
        <f>'[1]Комплектующие'!$L$291</f>
        <v>0</v>
      </c>
      <c r="I145" s="93">
        <f>'[1]Комплектующие'!$M$291</f>
        <v>0</v>
      </c>
      <c r="J145" s="93">
        <f>'[1]Комплектующие'!$N$291</f>
        <v>0</v>
      </c>
      <c r="K145" s="93">
        <f>'[1]Комплектующие'!$O$291</f>
        <v>0</v>
      </c>
      <c r="L145" s="93"/>
      <c r="M145" s="92"/>
      <c r="N145" s="45"/>
      <c r="O145" s="49"/>
      <c r="P145" s="51">
        <f>'[1]Комплектующие'!$AT$291</f>
        <v>35.3</v>
      </c>
      <c r="Q145" s="44"/>
      <c r="R145" s="71"/>
      <c r="S145" s="51">
        <f t="shared" si="28"/>
        <v>0</v>
      </c>
      <c r="T145" s="44"/>
      <c r="U145" s="41"/>
      <c r="V145" s="50">
        <f t="shared" si="32"/>
        <v>0</v>
      </c>
      <c r="W145" s="50">
        <f t="shared" si="29"/>
        <v>0</v>
      </c>
      <c r="X145" s="50">
        <f t="shared" si="30"/>
        <v>0</v>
      </c>
      <c r="Y145" s="51">
        <f t="shared" si="31"/>
        <v>0</v>
      </c>
    </row>
    <row r="146" spans="2:25" ht="15">
      <c r="B146" s="52" t="str">
        <f>'[1]Комплектующие'!$A$292</f>
        <v>HD-R516 (receiving card)</v>
      </c>
      <c r="C146" s="97" t="str">
        <f>'[1]Комплектующие'!$C$292:$E$292</f>
        <v>256×512</v>
      </c>
      <c r="D146" s="95">
        <f>'[1]Комплектующие'!$H$292</f>
        <v>0</v>
      </c>
      <c r="E146" s="98" t="str">
        <f>'[1]Комплектующие'!$P$292</f>
        <v>+</v>
      </c>
      <c r="F146" s="77" t="str">
        <f>'[1]Комплектующие'!$I$292</f>
        <v>75 (x16)</v>
      </c>
      <c r="G146" s="48">
        <f>'[1]Комплектующие'!$K$292</f>
        <v>0</v>
      </c>
      <c r="H146" s="93">
        <f>'[1]Комплектующие'!$L$292</f>
        <v>0</v>
      </c>
      <c r="I146" s="93">
        <f>'[1]Комплектующие'!$M$292</f>
        <v>0</v>
      </c>
      <c r="J146" s="93">
        <f>'[1]Комплектующие'!$N$292</f>
        <v>0</v>
      </c>
      <c r="K146" s="93">
        <f>'[1]Комплектующие'!$O$292</f>
        <v>0</v>
      </c>
      <c r="L146" s="93"/>
      <c r="M146" s="92"/>
      <c r="N146" s="45"/>
      <c r="O146" s="49"/>
      <c r="P146" s="51">
        <f>'[1]Комплектующие'!$AT$292</f>
        <v>38.8</v>
      </c>
      <c r="Q146" s="44"/>
      <c r="R146" s="71"/>
      <c r="S146" s="51">
        <f t="shared" si="28"/>
        <v>0</v>
      </c>
      <c r="T146" s="44"/>
      <c r="U146" s="41"/>
      <c r="V146" s="50">
        <f t="shared" si="32"/>
        <v>0</v>
      </c>
      <c r="W146" s="50">
        <f t="shared" si="29"/>
        <v>0</v>
      </c>
      <c r="X146" s="50">
        <f t="shared" si="30"/>
        <v>0</v>
      </c>
      <c r="Y146" s="51">
        <f t="shared" si="31"/>
        <v>0</v>
      </c>
    </row>
    <row r="147" spans="2:25" ht="15">
      <c r="B147" s="52" t="str">
        <f>'[1]Комплектующие'!$A$293</f>
        <v>HD Module 4G (модуль для контроллеров HD)</v>
      </c>
      <c r="C147" s="97">
        <f>'[1]Комплектующие'!$C$293:$E$293</f>
        <v>0</v>
      </c>
      <c r="D147" s="95">
        <f>'[1]Комплектующие'!$H$293</f>
        <v>0</v>
      </c>
      <c r="E147" s="98">
        <f>'[1]Комплектующие'!$P$293</f>
        <v>0</v>
      </c>
      <c r="F147" s="77">
        <f>'[1]Комплектующие'!$I$293</f>
        <v>0</v>
      </c>
      <c r="G147" s="48">
        <f>'[1]Комплектующие'!$K$293</f>
        <v>0</v>
      </c>
      <c r="H147" s="93">
        <f>'[1]Комплектующие'!$L$293</f>
        <v>0</v>
      </c>
      <c r="I147" s="93">
        <f>'[1]Комплектующие'!$M$293</f>
        <v>0</v>
      </c>
      <c r="J147" s="93">
        <f>'[1]Комплектующие'!$N$293</f>
        <v>0</v>
      </c>
      <c r="K147" s="93">
        <f>'[1]Комплектующие'!$O$293</f>
        <v>0</v>
      </c>
      <c r="L147" s="93"/>
      <c r="M147" s="92"/>
      <c r="N147" s="45"/>
      <c r="O147" s="49"/>
      <c r="P147" s="51">
        <f>'[1]Комплектующие'!$AT$293</f>
        <v>135.9</v>
      </c>
      <c r="Q147" s="44"/>
      <c r="R147" s="71"/>
      <c r="S147" s="51">
        <f t="shared" si="28"/>
        <v>0</v>
      </c>
      <c r="T147" s="44"/>
      <c r="U147" s="41"/>
      <c r="V147" s="50">
        <f t="shared" si="32"/>
        <v>0</v>
      </c>
      <c r="W147" s="50">
        <f t="shared" si="29"/>
        <v>0</v>
      </c>
      <c r="X147" s="50">
        <f t="shared" si="30"/>
        <v>0</v>
      </c>
      <c r="Y147" s="51">
        <f t="shared" si="31"/>
        <v>0</v>
      </c>
    </row>
    <row r="148" spans="2:25" ht="15">
      <c r="B148" s="52" t="str">
        <f>'[1]Комплектующие'!$A$294</f>
        <v>HD Module WiFi (модуль для контроллеров HD)</v>
      </c>
      <c r="C148" s="97">
        <f>'[1]Комплектующие'!$C$294:$E$294</f>
        <v>0</v>
      </c>
      <c r="D148" s="95">
        <f>'[1]Комплектующие'!$H$294</f>
        <v>0</v>
      </c>
      <c r="E148" s="98">
        <f>'[1]Комплектующие'!$P$294</f>
        <v>0</v>
      </c>
      <c r="F148" s="77">
        <f>'[1]Комплектующие'!$I$294</f>
        <v>0</v>
      </c>
      <c r="G148" s="48">
        <f>'[1]Комплектующие'!$K$294</f>
        <v>0</v>
      </c>
      <c r="H148" s="93">
        <f>'[1]Комплектующие'!$L$294</f>
        <v>0</v>
      </c>
      <c r="I148" s="93">
        <f>'[1]Комплектующие'!$M$294</f>
        <v>0</v>
      </c>
      <c r="J148" s="93">
        <f>'[1]Комплектующие'!$N$294</f>
        <v>0</v>
      </c>
      <c r="K148" s="93">
        <f>'[1]Комплектующие'!$O$294</f>
        <v>0</v>
      </c>
      <c r="L148" s="93"/>
      <c r="M148" s="92"/>
      <c r="N148" s="45"/>
      <c r="O148" s="49"/>
      <c r="P148" s="51">
        <f>'[1]Комплектующие'!$AT$294</f>
        <v>48.6</v>
      </c>
      <c r="Q148" s="44"/>
      <c r="R148" s="71"/>
      <c r="S148" s="51">
        <f t="shared" si="28"/>
        <v>0</v>
      </c>
      <c r="T148" s="44"/>
      <c r="U148" s="41"/>
      <c r="V148" s="50">
        <f t="shared" si="32"/>
        <v>0</v>
      </c>
      <c r="W148" s="50">
        <f t="shared" si="29"/>
        <v>0</v>
      </c>
      <c r="X148" s="50">
        <f t="shared" si="30"/>
        <v>0</v>
      </c>
      <c r="Y148" s="51">
        <f t="shared" si="31"/>
        <v>0</v>
      </c>
    </row>
    <row r="149" spans="2:25" ht="15">
      <c r="B149" s="52" t="str">
        <f>'[1]Комплектующие'!$A$295</f>
        <v>HD-Y1 (многофункциональная карта)</v>
      </c>
      <c r="C149" s="97">
        <f>'[1]Комплектующие'!$C$295:$E$295</f>
        <v>0</v>
      </c>
      <c r="D149" s="95">
        <f>'[1]Комплектующие'!$H$295</f>
        <v>0</v>
      </c>
      <c r="E149" s="98">
        <f>'[1]Комплектующие'!$P$295</f>
        <v>0</v>
      </c>
      <c r="F149" s="77">
        <f>'[1]Комплектующие'!$I$295</f>
        <v>0</v>
      </c>
      <c r="G149" s="48">
        <f>'[1]Комплектующие'!$K$295</f>
        <v>0</v>
      </c>
      <c r="H149" s="93">
        <f>'[1]Комплектующие'!$L$295</f>
        <v>0</v>
      </c>
      <c r="I149" s="93">
        <f>'[1]Комплектующие'!$M$295</f>
        <v>0</v>
      </c>
      <c r="J149" s="93">
        <f>'[1]Комплектующие'!$N$295</f>
        <v>0</v>
      </c>
      <c r="K149" s="93">
        <f>'[1]Комплектующие'!$O$295</f>
        <v>0</v>
      </c>
      <c r="L149" s="93"/>
      <c r="M149" s="92"/>
      <c r="N149" s="45"/>
      <c r="O149" s="49"/>
      <c r="P149" s="51">
        <f>'[1]Комплектующие'!$AT$295</f>
        <v>141.8</v>
      </c>
      <c r="Q149" s="44"/>
      <c r="R149" s="71"/>
      <c r="S149" s="51">
        <f t="shared" si="28"/>
        <v>0</v>
      </c>
      <c r="T149" s="44"/>
      <c r="U149" s="41"/>
      <c r="V149" s="50">
        <f t="shared" si="32"/>
        <v>0</v>
      </c>
      <c r="W149" s="50">
        <f t="shared" si="29"/>
        <v>0</v>
      </c>
      <c r="X149" s="50">
        <f t="shared" si="30"/>
        <v>0</v>
      </c>
      <c r="Y149" s="51">
        <f t="shared" si="31"/>
        <v>0</v>
      </c>
    </row>
    <row r="150" spans="2:25" ht="15.75" thickBot="1">
      <c r="B150" s="52" t="str">
        <f>'[1]Комплектующие'!$A$296</f>
        <v>GPS Receiver (для контроллеров HD)</v>
      </c>
      <c r="C150" s="97">
        <f>'[1]Комплектующие'!$C$296:$E$296</f>
        <v>0</v>
      </c>
      <c r="D150" s="95">
        <f>'[1]Комплектующие'!$H$296</f>
        <v>0</v>
      </c>
      <c r="E150" s="98">
        <f>'[1]Комплектующие'!$P$296</f>
        <v>0</v>
      </c>
      <c r="F150" s="77">
        <f>'[1]Комплектующие'!$I$296</f>
        <v>0</v>
      </c>
      <c r="G150" s="48">
        <f>'[1]Комплектующие'!$K$296</f>
        <v>0</v>
      </c>
      <c r="H150" s="93">
        <f>'[1]Комплектующие'!$L$296</f>
        <v>0</v>
      </c>
      <c r="I150" s="93">
        <f>'[1]Комплектующие'!$M$296</f>
        <v>0</v>
      </c>
      <c r="J150" s="93">
        <f>'[1]Комплектующие'!$N$296</f>
        <v>0</v>
      </c>
      <c r="K150" s="93">
        <f>'[1]Комплектующие'!$O$296</f>
        <v>0</v>
      </c>
      <c r="L150" s="93"/>
      <c r="M150" s="92"/>
      <c r="N150" s="45"/>
      <c r="O150" s="49"/>
      <c r="P150" s="51">
        <f>'[1]Комплектующие'!$AT$296</f>
        <v>58.3</v>
      </c>
      <c r="Q150" s="44"/>
      <c r="R150" s="71"/>
      <c r="S150" s="51">
        <f t="shared" si="28"/>
        <v>0</v>
      </c>
      <c r="T150" s="44"/>
      <c r="U150" s="41"/>
      <c r="V150" s="50">
        <f t="shared" si="32"/>
        <v>0</v>
      </c>
      <c r="W150" s="50">
        <f t="shared" si="29"/>
        <v>0</v>
      </c>
      <c r="X150" s="50">
        <f t="shared" si="30"/>
        <v>0</v>
      </c>
      <c r="Y150" s="51">
        <f t="shared" si="31"/>
        <v>0</v>
      </c>
    </row>
    <row r="151" spans="2:25" ht="15" customHeight="1">
      <c r="B151" s="69" t="s">
        <v>60</v>
      </c>
      <c r="C151" s="83"/>
      <c r="D151" s="46"/>
      <c r="E151" s="84"/>
      <c r="F151" s="47"/>
      <c r="G151" s="47"/>
      <c r="H151" s="85"/>
      <c r="I151" s="86"/>
      <c r="J151" s="87"/>
      <c r="K151" s="88"/>
      <c r="L151" s="88"/>
      <c r="M151" s="86"/>
      <c r="N151" s="86"/>
      <c r="O151" s="36"/>
      <c r="P151" s="37"/>
      <c r="Q151" s="44"/>
      <c r="R151" s="70"/>
      <c r="S151" s="37"/>
      <c r="T151" s="44"/>
      <c r="U151" s="38"/>
      <c r="V151" s="39"/>
      <c r="W151" s="39"/>
      <c r="X151" s="39"/>
      <c r="Y151" s="37"/>
    </row>
    <row r="152" spans="2:25" ht="15">
      <c r="B152" s="52" t="str">
        <f>'[1]Комплектующие'!$A$333</f>
        <v>NovaStar MRV300 (receiving card)</v>
      </c>
      <c r="C152" s="97" t="str">
        <f>'[1]Комплектующие'!$C$333:$E$333</f>
        <v>256×256</v>
      </c>
      <c r="D152" s="95">
        <f>'[1]Комплектующие'!$H$333</f>
        <v>0</v>
      </c>
      <c r="E152" s="98">
        <f>'[1]Комплектующие'!$P$333</f>
        <v>0</v>
      </c>
      <c r="F152" s="77">
        <f>'[1]Комплектующие'!$I$333</f>
        <v>0</v>
      </c>
      <c r="G152" s="48">
        <f>'[1]Комплектующие'!$K$333</f>
        <v>0</v>
      </c>
      <c r="H152" s="99">
        <f>'[1]Комплектующие'!$L$333</f>
        <v>0</v>
      </c>
      <c r="I152" s="93">
        <f>'[1]Комплектующие'!$M$333</f>
        <v>0</v>
      </c>
      <c r="J152" s="93">
        <f>'[1]Комплектующие'!$N$333</f>
        <v>0</v>
      </c>
      <c r="K152" s="93">
        <f>'[1]Комплектующие'!$O$333</f>
        <v>0</v>
      </c>
      <c r="L152" s="93"/>
      <c r="M152" s="92"/>
      <c r="N152" s="45"/>
      <c r="O152" s="49"/>
      <c r="P152" s="51">
        <f>'[1]Комплектующие'!$AT$333</f>
        <v>26.1</v>
      </c>
      <c r="Q152" s="44"/>
      <c r="R152" s="71"/>
      <c r="S152" s="51">
        <f>ROUND(ROUND($S$3*ROUND(P152/1.2,2),2)*1.2,2)</f>
        <v>0</v>
      </c>
      <c r="T152" s="44"/>
      <c r="U152" s="41"/>
      <c r="V152" s="50">
        <f>IF(U152=0,0,IF(M152=0,S152/1.2,IF(AND(S152=0,MOD(U152,M152)&lt;&gt;0),0,ROUND(((U152-MOD(U152,M152))*R152+MOD(U152,M152)*S152)/1.2/U152,2))))</f>
        <v>0</v>
      </c>
      <c r="W152" s="50">
        <f>ROUND(U152*V152,2)</f>
        <v>0</v>
      </c>
      <c r="X152" s="50">
        <f>ROUND(W152*0.2,2)</f>
        <v>0</v>
      </c>
      <c r="Y152" s="51">
        <f>W152+X152</f>
        <v>0</v>
      </c>
    </row>
    <row r="153" spans="2:25" ht="15">
      <c r="B153" s="52" t="str">
        <f>'[1]Комплектующие'!$A$334</f>
        <v>NovaStar MRV208 (receiving card)</v>
      </c>
      <c r="C153" s="97" t="str">
        <f>'[1]Комплектующие'!$C$334:$E$334</f>
        <v>256×256</v>
      </c>
      <c r="D153" s="95">
        <f>'[1]Комплектующие'!$H$334</f>
        <v>0</v>
      </c>
      <c r="E153" s="98">
        <f>'[1]Комплектующие'!$P$334</f>
        <v>0</v>
      </c>
      <c r="F153" s="77" t="str">
        <f>'[1]Комплектующие'!$I$334</f>
        <v>HUB75E(×8)</v>
      </c>
      <c r="G153" s="48">
        <f>'[1]Комплектующие'!$K$334</f>
        <v>0</v>
      </c>
      <c r="H153" s="99">
        <f>'[1]Комплектующие'!$L$334</f>
        <v>0</v>
      </c>
      <c r="I153" s="93">
        <f>'[1]Комплектующие'!$M$334</f>
        <v>0</v>
      </c>
      <c r="J153" s="93">
        <f>'[1]Комплектующие'!$N$334</f>
        <v>0</v>
      </c>
      <c r="K153" s="93">
        <f>'[1]Комплектующие'!$O$334</f>
        <v>0</v>
      </c>
      <c r="L153" s="93"/>
      <c r="M153" s="92"/>
      <c r="N153" s="45"/>
      <c r="O153" s="49"/>
      <c r="P153" s="51">
        <f>'[1]Комплектующие'!$AT$334</f>
        <v>24.6</v>
      </c>
      <c r="Q153" s="44"/>
      <c r="R153" s="71"/>
      <c r="S153" s="51">
        <f>ROUND(ROUND($S$3*ROUND(P153/1.2,2),2)*1.2,2)</f>
        <v>0</v>
      </c>
      <c r="T153" s="44"/>
      <c r="U153" s="41"/>
      <c r="V153" s="50">
        <f>IF(U153=0,0,IF(M153=0,S153/1.2,IF(AND(S153=0,MOD(U153,M153)&lt;&gt;0),0,ROUND(((U153-MOD(U153,M153))*R153+MOD(U153,M153)*S153)/1.2/U153,2))))</f>
        <v>0</v>
      </c>
      <c r="W153" s="50">
        <f>ROUND(U153*V153,2)</f>
        <v>0</v>
      </c>
      <c r="X153" s="50">
        <f>ROUND(W153*0.2,2)</f>
        <v>0</v>
      </c>
      <c r="Y153" s="51">
        <f>W153+X153</f>
        <v>0</v>
      </c>
    </row>
    <row r="154" spans="2:25" ht="15">
      <c r="B154" s="52" t="str">
        <f>'[1]Комплектующие'!$A$336</f>
        <v>NovaStar MRV412 (receiving card)</v>
      </c>
      <c r="C154" s="97" t="str">
        <f>'[1]Комплектующие'!$C$336:$E$336</f>
        <v>512×512</v>
      </c>
      <c r="D154" s="95">
        <f>'[1]Комплектующие'!$H$336</f>
        <v>0</v>
      </c>
      <c r="E154" s="98">
        <f>'[1]Комплектующие'!$P$336</f>
        <v>0</v>
      </c>
      <c r="F154" s="77" t="str">
        <f>'[1]Комплектующие'!$I$336</f>
        <v>HUB75E(×12)</v>
      </c>
      <c r="G154" s="48">
        <f>'[1]Комплектующие'!$K$336</f>
        <v>0</v>
      </c>
      <c r="H154" s="99">
        <f>'[1]Комплектующие'!$L$336</f>
        <v>0</v>
      </c>
      <c r="I154" s="93">
        <f>'[1]Комплектующие'!$M$336</f>
        <v>0</v>
      </c>
      <c r="J154" s="93">
        <f>'[1]Комплектующие'!$N$336</f>
        <v>0</v>
      </c>
      <c r="K154" s="93">
        <f>'[1]Комплектующие'!$O$336</f>
        <v>0</v>
      </c>
      <c r="L154" s="93"/>
      <c r="M154" s="92"/>
      <c r="N154" s="45"/>
      <c r="O154" s="49"/>
      <c r="P154" s="51">
        <f>'[1]Комплектующие'!$AT$336</f>
        <v>30</v>
      </c>
      <c r="Q154" s="44"/>
      <c r="R154" s="71"/>
      <c r="S154" s="51">
        <f>ROUND(ROUND($S$3*ROUND(P154/1.2,2),2)*1.2,2)</f>
        <v>0</v>
      </c>
      <c r="T154" s="44"/>
      <c r="U154" s="41"/>
      <c r="V154" s="50">
        <f>IF(U154=0,0,IF(M154=0,S154/1.2,IF(AND(S154=0,MOD(U154,M154)&lt;&gt;0),0,ROUND(((U154-MOD(U154,M154))*R154+MOD(U154,M154)*S154)/1.2/U154,2))))</f>
        <v>0</v>
      </c>
      <c r="W154" s="50">
        <f>ROUND(U154*V154,2)</f>
        <v>0</v>
      </c>
      <c r="X154" s="50">
        <f>ROUND(W154*0.2,2)</f>
        <v>0</v>
      </c>
      <c r="Y154" s="51">
        <f>W154+X154</f>
        <v>0</v>
      </c>
    </row>
    <row r="155" spans="2:25" ht="15">
      <c r="B155" s="52" t="str">
        <f>'[1]Комплектующие'!$A$337</f>
        <v>NovaStar MRV416 (receiving card)</v>
      </c>
      <c r="C155" s="97" t="str">
        <f>'[1]Комплектующие'!$C$337:$E$337</f>
        <v>512×384</v>
      </c>
      <c r="D155" s="95">
        <f>'[1]Комплектующие'!$H$337</f>
        <v>0</v>
      </c>
      <c r="E155" s="98">
        <f>'[1]Комплектующие'!$P$337</f>
        <v>0</v>
      </c>
      <c r="F155" s="77" t="str">
        <f>'[1]Комплектующие'!$I$337</f>
        <v>HUB75E(×16)</v>
      </c>
      <c r="G155" s="48">
        <f>'[1]Комплектующие'!$K$337</f>
        <v>0</v>
      </c>
      <c r="H155" s="99">
        <f>'[1]Комплектующие'!$L$337</f>
        <v>0</v>
      </c>
      <c r="I155" s="93">
        <f>'[1]Комплектующие'!$M$337</f>
        <v>0</v>
      </c>
      <c r="J155" s="93">
        <f>'[1]Комплектующие'!$N$337</f>
        <v>0</v>
      </c>
      <c r="K155" s="93">
        <f>'[1]Комплектующие'!$O$337</f>
        <v>0</v>
      </c>
      <c r="L155" s="93"/>
      <c r="M155" s="92"/>
      <c r="N155" s="45"/>
      <c r="O155" s="49"/>
      <c r="P155" s="51">
        <f>'[1]Комплектующие'!$AT$337</f>
        <v>31.5</v>
      </c>
      <c r="Q155" s="44"/>
      <c r="R155" s="71"/>
      <c r="S155" s="51">
        <f>ROUND(ROUND($S$3*ROUND(P155/1.2,2),2)*1.2,2)</f>
        <v>0</v>
      </c>
      <c r="T155" s="44"/>
      <c r="U155" s="41"/>
      <c r="V155" s="50">
        <f>IF(U155=0,0,IF(M155=0,S155/1.2,IF(AND(S155=0,MOD(U155,M155)&lt;&gt;0),0,ROUND(((U155-MOD(U155,M155))*R155+MOD(U155,M155)*S155)/1.2/U155,2))))</f>
        <v>0</v>
      </c>
      <c r="W155" s="50">
        <f>ROUND(U155*V155,2)</f>
        <v>0</v>
      </c>
      <c r="X155" s="50">
        <f>ROUND(W155*0.2,2)</f>
        <v>0</v>
      </c>
      <c r="Y155" s="51">
        <f>W155+X155</f>
        <v>0</v>
      </c>
    </row>
    <row r="156" spans="2:25" ht="15">
      <c r="B156" s="52" t="str">
        <f>'[1]Комплектующие'!$A$341</f>
        <v>NovaStar A4s (receiving card)</v>
      </c>
      <c r="C156" s="97" t="str">
        <f>'[1]Комплектующие'!$C$341:$E$341</f>
        <v>256×256</v>
      </c>
      <c r="D156" s="95">
        <f>'[1]Комплектующие'!$H$341</f>
        <v>0</v>
      </c>
      <c r="E156" s="98">
        <f>'[1]Комплектующие'!$P$341</f>
        <v>0</v>
      </c>
      <c r="F156" s="77">
        <f>'[1]Комплектующие'!$I$341</f>
        <v>0</v>
      </c>
      <c r="G156" s="48">
        <f>'[1]Комплектующие'!$K$341</f>
        <v>0</v>
      </c>
      <c r="H156" s="99">
        <f>'[1]Комплектующие'!$L$341</f>
        <v>0</v>
      </c>
      <c r="I156" s="93">
        <f>'[1]Комплектующие'!$M$341</f>
        <v>0</v>
      </c>
      <c r="J156" s="93">
        <f>'[1]Комплектующие'!$N$341</f>
        <v>0</v>
      </c>
      <c r="K156" s="93">
        <f>'[1]Комплектующие'!$O$341</f>
        <v>0</v>
      </c>
      <c r="L156" s="93"/>
      <c r="M156" s="92"/>
      <c r="N156" s="45"/>
      <c r="O156" s="49"/>
      <c r="P156" s="51">
        <f>'[1]Комплектующие'!$AT$341</f>
        <v>33.8</v>
      </c>
      <c r="Q156" s="44"/>
      <c r="R156" s="71"/>
      <c r="S156" s="51">
        <f t="shared" si="28"/>
        <v>0</v>
      </c>
      <c r="T156" s="44"/>
      <c r="U156" s="41"/>
      <c r="V156" s="50">
        <f t="shared" si="32"/>
        <v>0</v>
      </c>
      <c r="W156" s="50">
        <f aca="true" t="shared" si="33" ref="W156:W223">ROUND(U156*V156,2)</f>
        <v>0</v>
      </c>
      <c r="X156" s="50">
        <f aca="true" t="shared" si="34" ref="X156:X223">ROUND(W156*0.2,2)</f>
        <v>0</v>
      </c>
      <c r="Y156" s="51">
        <f aca="true" t="shared" si="35" ref="Y156:Y223">W156+X156</f>
        <v>0</v>
      </c>
    </row>
    <row r="157" spans="2:25" ht="15">
      <c r="B157" s="52" t="str">
        <f>'[1]Комплектующие'!$A$342</f>
        <v>NovaStar A5s (receiving card)</v>
      </c>
      <c r="C157" s="97" t="str">
        <f>'[1]Комплектующие'!$C$342:$E$342</f>
        <v>320×256</v>
      </c>
      <c r="D157" s="95">
        <f>'[1]Комплектующие'!$H$342</f>
        <v>0</v>
      </c>
      <c r="E157" s="98">
        <f>'[1]Комплектующие'!$P$342</f>
        <v>0</v>
      </c>
      <c r="F157" s="77">
        <f>'[1]Комплектующие'!$I$342</f>
        <v>0</v>
      </c>
      <c r="G157" s="48">
        <f>'[1]Комплектующие'!$K$342</f>
        <v>0</v>
      </c>
      <c r="H157" s="99">
        <f>'[1]Комплектующие'!$L$342</f>
        <v>0</v>
      </c>
      <c r="I157" s="93">
        <f>'[1]Комплектующие'!$M$342</f>
        <v>0</v>
      </c>
      <c r="J157" s="93">
        <f>'[1]Комплектующие'!$N$342</f>
        <v>0</v>
      </c>
      <c r="K157" s="93">
        <f>'[1]Комплектующие'!$O$342</f>
        <v>0</v>
      </c>
      <c r="L157" s="93"/>
      <c r="M157" s="92"/>
      <c r="N157" s="45"/>
      <c r="O157" s="49"/>
      <c r="P157" s="51">
        <f>'[1]Комплектующие'!$AT$342</f>
        <v>58.4</v>
      </c>
      <c r="Q157" s="44"/>
      <c r="R157" s="71"/>
      <c r="S157" s="51">
        <f t="shared" si="28"/>
        <v>0</v>
      </c>
      <c r="T157" s="44"/>
      <c r="U157" s="41"/>
      <c r="V157" s="50">
        <f t="shared" si="32"/>
        <v>0</v>
      </c>
      <c r="W157" s="50">
        <f t="shared" si="33"/>
        <v>0</v>
      </c>
      <c r="X157" s="50">
        <f t="shared" si="34"/>
        <v>0</v>
      </c>
      <c r="Y157" s="51">
        <f t="shared" si="35"/>
        <v>0</v>
      </c>
    </row>
    <row r="158" spans="2:25" ht="15">
      <c r="B158" s="52" t="str">
        <f>'[1]Комплектующие'!$A$343</f>
        <v>NovaStar A7s (receiving card)</v>
      </c>
      <c r="C158" s="97" t="str">
        <f>'[1]Комплектующие'!$C$343:$E$343</f>
        <v>512×256</v>
      </c>
      <c r="D158" s="95">
        <f>'[1]Комплектующие'!$H$343</f>
        <v>0</v>
      </c>
      <c r="E158" s="98">
        <f>'[1]Комплектующие'!$P$343</f>
        <v>0</v>
      </c>
      <c r="F158" s="77">
        <f>'[1]Комплектующие'!$I$343</f>
        <v>0</v>
      </c>
      <c r="G158" s="48">
        <f>'[1]Комплектующие'!$K$343</f>
        <v>0</v>
      </c>
      <c r="H158" s="99">
        <f>'[1]Комплектующие'!$L$343</f>
        <v>0</v>
      </c>
      <c r="I158" s="93">
        <f>'[1]Комплектующие'!$M$343</f>
        <v>0</v>
      </c>
      <c r="J158" s="93">
        <f>'[1]Комплектующие'!$N$343</f>
        <v>0</v>
      </c>
      <c r="K158" s="93">
        <f>'[1]Комплектующие'!$O$343</f>
        <v>0</v>
      </c>
      <c r="L158" s="93"/>
      <c r="M158" s="92"/>
      <c r="N158" s="45"/>
      <c r="O158" s="49"/>
      <c r="P158" s="51">
        <f>'[1]Комплектующие'!$AT$343</f>
        <v>52.2</v>
      </c>
      <c r="Q158" s="44"/>
      <c r="R158" s="71"/>
      <c r="S158" s="51">
        <f t="shared" si="28"/>
        <v>0</v>
      </c>
      <c r="T158" s="44"/>
      <c r="U158" s="41"/>
      <c r="V158" s="50">
        <f t="shared" si="32"/>
        <v>0</v>
      </c>
      <c r="W158" s="50">
        <f t="shared" si="33"/>
        <v>0</v>
      </c>
      <c r="X158" s="50">
        <f t="shared" si="34"/>
        <v>0</v>
      </c>
      <c r="Y158" s="51">
        <f t="shared" si="35"/>
        <v>0</v>
      </c>
    </row>
    <row r="159" spans="2:25" ht="15">
      <c r="B159" s="52" t="str">
        <f>'[1]Комплектующие'!$A$344</f>
        <v>NovaStar A7s Plus (receiving card)</v>
      </c>
      <c r="C159" s="97" t="str">
        <f>'[1]Комплектующие'!$C$344:$E$344</f>
        <v>512×512</v>
      </c>
      <c r="D159" s="95">
        <f>'[1]Комплектующие'!$H$344</f>
        <v>0</v>
      </c>
      <c r="E159" s="98">
        <f>'[1]Комплектующие'!$P$344</f>
        <v>0</v>
      </c>
      <c r="F159" s="77">
        <f>'[1]Комплектующие'!$I$344</f>
        <v>0</v>
      </c>
      <c r="G159" s="48">
        <f>'[1]Комплектующие'!$K$344</f>
        <v>0</v>
      </c>
      <c r="H159" s="99">
        <f>'[1]Комплектующие'!$L$344</f>
        <v>0</v>
      </c>
      <c r="I159" s="93">
        <f>'[1]Комплектующие'!$M$344</f>
        <v>0</v>
      </c>
      <c r="J159" s="93">
        <f>'[1]Комплектующие'!$N$344</f>
        <v>0</v>
      </c>
      <c r="K159" s="93">
        <f>'[1]Комплектующие'!$O$344</f>
        <v>0</v>
      </c>
      <c r="L159" s="93"/>
      <c r="M159" s="92"/>
      <c r="N159" s="45"/>
      <c r="O159" s="49"/>
      <c r="P159" s="51">
        <f>'[1]Комплектующие'!$AT$344</f>
        <v>61.5</v>
      </c>
      <c r="Q159" s="44"/>
      <c r="R159" s="71"/>
      <c r="S159" s="51">
        <f>ROUND(ROUND($S$3*ROUND(P159/1.2,2),2)*1.2,2)</f>
        <v>0</v>
      </c>
      <c r="T159" s="44"/>
      <c r="U159" s="41"/>
      <c r="V159" s="50">
        <f>IF(U159=0,0,IF(M159=0,S159/1.2,IF(AND(S159=0,MOD(U159,M159)&lt;&gt;0),0,ROUND(((U159-MOD(U159,M159))*R159+MOD(U159,M159)*S159)/1.2/U159,2))))</f>
        <v>0</v>
      </c>
      <c r="W159" s="50">
        <f>ROUND(U159*V159,2)</f>
        <v>0</v>
      </c>
      <c r="X159" s="50">
        <f>ROUND(W159*0.2,2)</f>
        <v>0</v>
      </c>
      <c r="Y159" s="51">
        <f>W159+X159</f>
        <v>0</v>
      </c>
    </row>
    <row r="160" spans="2:25" ht="15">
      <c r="B160" s="52" t="str">
        <f>'[1]Комплектующие'!$A$345</f>
        <v>NovaStar A8s (receiving card)</v>
      </c>
      <c r="C160" s="97" t="str">
        <f>'[1]Комплектующие'!$C$345:$E$345</f>
        <v>512×384</v>
      </c>
      <c r="D160" s="95">
        <f>'[1]Комплектующие'!$H$345</f>
        <v>0</v>
      </c>
      <c r="E160" s="98">
        <f>'[1]Комплектующие'!$P$345</f>
        <v>0</v>
      </c>
      <c r="F160" s="77">
        <f>'[1]Комплектующие'!$I$345</f>
        <v>0</v>
      </c>
      <c r="G160" s="48">
        <f>'[1]Комплектующие'!$K$345</f>
        <v>0</v>
      </c>
      <c r="H160" s="99">
        <f>'[1]Комплектующие'!$L$345</f>
        <v>0</v>
      </c>
      <c r="I160" s="93">
        <f>'[1]Комплектующие'!$M$345</f>
        <v>0</v>
      </c>
      <c r="J160" s="93">
        <f>'[1]Комплектующие'!$N$345</f>
        <v>0</v>
      </c>
      <c r="K160" s="93">
        <f>'[1]Комплектующие'!$O$345</f>
        <v>0</v>
      </c>
      <c r="L160" s="93"/>
      <c r="M160" s="92"/>
      <c r="N160" s="45"/>
      <c r="O160" s="49"/>
      <c r="P160" s="51">
        <f>'[1]Комплектующие'!$AT$345</f>
        <v>66.1</v>
      </c>
      <c r="Q160" s="44"/>
      <c r="R160" s="71"/>
      <c r="S160" s="51">
        <f t="shared" si="28"/>
        <v>0</v>
      </c>
      <c r="T160" s="44"/>
      <c r="U160" s="41"/>
      <c r="V160" s="50">
        <f t="shared" si="32"/>
        <v>0</v>
      </c>
      <c r="W160" s="50">
        <f t="shared" si="33"/>
        <v>0</v>
      </c>
      <c r="X160" s="50">
        <f t="shared" si="34"/>
        <v>0</v>
      </c>
      <c r="Y160" s="51">
        <f t="shared" si="35"/>
        <v>0</v>
      </c>
    </row>
    <row r="161" spans="2:25" ht="15">
      <c r="B161" s="52" t="str">
        <f>'[1]Комплектующие'!$A$346</f>
        <v>NovaStar A9s (receiving card)</v>
      </c>
      <c r="C161" s="97" t="str">
        <f>'[1]Комплектующие'!$C$346:$E$346</f>
        <v>512×512</v>
      </c>
      <c r="D161" s="95">
        <f>'[1]Комплектующие'!$H$346</f>
        <v>0</v>
      </c>
      <c r="E161" s="98">
        <f>'[1]Комплектующие'!$P$346</f>
        <v>0</v>
      </c>
      <c r="F161" s="77">
        <f>'[1]Комплектующие'!$I$346</f>
        <v>0</v>
      </c>
      <c r="G161" s="48">
        <f>'[1]Комплектующие'!$K$346</f>
        <v>0</v>
      </c>
      <c r="H161" s="99">
        <f>'[1]Комплектующие'!$L$346</f>
        <v>0</v>
      </c>
      <c r="I161" s="93">
        <f>'[1]Комплектующие'!$M$346</f>
        <v>0</v>
      </c>
      <c r="J161" s="93">
        <f>'[1]Комплектующие'!$N$346</f>
        <v>0</v>
      </c>
      <c r="K161" s="93">
        <f>'[1]Комплектующие'!$O$346</f>
        <v>0</v>
      </c>
      <c r="L161" s="93"/>
      <c r="M161" s="92"/>
      <c r="N161" s="45"/>
      <c r="O161" s="49"/>
      <c r="P161" s="51">
        <f>'[1]Комплектующие'!$AT$346</f>
        <v>70.7</v>
      </c>
      <c r="Q161" s="44"/>
      <c r="R161" s="71"/>
      <c r="S161" s="51">
        <f t="shared" si="28"/>
        <v>0</v>
      </c>
      <c r="T161" s="44"/>
      <c r="U161" s="41"/>
      <c r="V161" s="50">
        <f t="shared" si="32"/>
        <v>0</v>
      </c>
      <c r="W161" s="50">
        <f t="shared" si="33"/>
        <v>0</v>
      </c>
      <c r="X161" s="50">
        <f t="shared" si="34"/>
        <v>0</v>
      </c>
      <c r="Y161" s="51">
        <f t="shared" si="35"/>
        <v>0</v>
      </c>
    </row>
    <row r="162" spans="2:25" ht="15">
      <c r="B162" s="52" t="str">
        <f>'[1]Комплектующие'!$A$347</f>
        <v>NovaStar A10s (receiving card)</v>
      </c>
      <c r="C162" s="97" t="str">
        <f>'[1]Комплектующие'!$C$347:$E$347</f>
        <v>512×256</v>
      </c>
      <c r="D162" s="95">
        <f>'[1]Комплектующие'!$H$347</f>
        <v>0</v>
      </c>
      <c r="E162" s="98">
        <f>'[1]Комплектующие'!$P$347</f>
        <v>0</v>
      </c>
      <c r="F162" s="77">
        <f>'[1]Комплектующие'!$I$347</f>
        <v>0</v>
      </c>
      <c r="G162" s="48">
        <f>'[1]Комплектующие'!$K$347</f>
        <v>0</v>
      </c>
      <c r="H162" s="99">
        <f>'[1]Комплектующие'!$L$347</f>
        <v>0</v>
      </c>
      <c r="I162" s="93">
        <f>'[1]Комплектующие'!$M$347</f>
        <v>0</v>
      </c>
      <c r="J162" s="93">
        <f>'[1]Комплектующие'!$N$347</f>
        <v>0</v>
      </c>
      <c r="K162" s="93">
        <f>'[1]Комплектующие'!$O$347</f>
        <v>0</v>
      </c>
      <c r="L162" s="93"/>
      <c r="M162" s="92"/>
      <c r="N162" s="45"/>
      <c r="O162" s="49"/>
      <c r="P162" s="51">
        <f>'[1]Комплектующие'!$AT$347</f>
        <v>84.5</v>
      </c>
      <c r="Q162" s="44"/>
      <c r="R162" s="71"/>
      <c r="S162" s="51">
        <f t="shared" si="28"/>
        <v>0</v>
      </c>
      <c r="T162" s="44"/>
      <c r="U162" s="41"/>
      <c r="V162" s="50">
        <f t="shared" si="32"/>
        <v>0</v>
      </c>
      <c r="W162" s="50">
        <f t="shared" si="33"/>
        <v>0</v>
      </c>
      <c r="X162" s="50">
        <f t="shared" si="34"/>
        <v>0</v>
      </c>
      <c r="Y162" s="51">
        <f t="shared" si="35"/>
        <v>0</v>
      </c>
    </row>
    <row r="163" spans="2:25" ht="15">
      <c r="B163" s="52" t="str">
        <f>'[1]Комплектующие'!$A$348</f>
        <v>NovaStar A10s Plus (receiving card)</v>
      </c>
      <c r="C163" s="97" t="str">
        <f>'[1]Комплектующие'!$C$348:$E$348</f>
        <v>512×512</v>
      </c>
      <c r="D163" s="95">
        <f>'[1]Комплектующие'!$H$348</f>
        <v>0</v>
      </c>
      <c r="E163" s="98">
        <f>'[1]Комплектующие'!$P$348</f>
        <v>0</v>
      </c>
      <c r="F163" s="77">
        <f>'[1]Комплектующие'!$I$348</f>
        <v>0</v>
      </c>
      <c r="G163" s="48">
        <f>'[1]Комплектующие'!$K$348</f>
        <v>0</v>
      </c>
      <c r="H163" s="99">
        <f>'[1]Комплектующие'!$L$348</f>
        <v>0</v>
      </c>
      <c r="I163" s="93">
        <f>'[1]Комплектующие'!$M$348</f>
        <v>0</v>
      </c>
      <c r="J163" s="93">
        <f>'[1]Комплектующие'!$N$348</f>
        <v>0</v>
      </c>
      <c r="K163" s="93">
        <f>'[1]Комплектующие'!$O$348</f>
        <v>0</v>
      </c>
      <c r="L163" s="93"/>
      <c r="M163" s="92"/>
      <c r="N163" s="45"/>
      <c r="O163" s="49"/>
      <c r="P163" s="51">
        <f>'[1]Комплектующие'!$AT$348</f>
        <v>89.1</v>
      </c>
      <c r="Q163" s="44"/>
      <c r="R163" s="71"/>
      <c r="S163" s="51">
        <f>ROUND(ROUND($S$3*ROUND(P163/1.2,2),2)*1.2,2)</f>
        <v>0</v>
      </c>
      <c r="T163" s="44"/>
      <c r="U163" s="41"/>
      <c r="V163" s="50">
        <f>IF(U163=0,0,IF(M163=0,S163/1.2,IF(AND(S163=0,MOD(U163,M163)&lt;&gt;0),0,ROUND(((U163-MOD(U163,M163))*R163+MOD(U163,M163)*S163)/1.2/U163,2))))</f>
        <v>0</v>
      </c>
      <c r="W163" s="50">
        <f>ROUND(U163*V163,2)</f>
        <v>0</v>
      </c>
      <c r="X163" s="50">
        <f>ROUND(W163*0.2,2)</f>
        <v>0</v>
      </c>
      <c r="Y163" s="51">
        <f>W163+X163</f>
        <v>0</v>
      </c>
    </row>
    <row r="164" spans="2:25" ht="15">
      <c r="B164" s="52" t="str">
        <f>'[1]Комплектующие'!$A$349</f>
        <v>NovaStar HUB 75Е-AXS (Для карт ARMOR)</v>
      </c>
      <c r="C164" s="97">
        <f>'[1]Комплектующие'!$C$349:$E$349</f>
        <v>0</v>
      </c>
      <c r="D164" s="95">
        <f>'[1]Комплектующие'!$H$349</f>
        <v>0</v>
      </c>
      <c r="E164" s="98">
        <f>'[1]Комплектующие'!$P$349</f>
        <v>0</v>
      </c>
      <c r="F164" s="77">
        <f>'[1]Комплектующие'!$I$349</f>
        <v>0</v>
      </c>
      <c r="G164" s="48">
        <f>'[1]Комплектующие'!$K$349</f>
        <v>0</v>
      </c>
      <c r="H164" s="99">
        <f>'[1]Комплектующие'!$L$349</f>
        <v>0</v>
      </c>
      <c r="I164" s="93">
        <f>'[1]Комплектующие'!$M$349</f>
        <v>0</v>
      </c>
      <c r="J164" s="93">
        <f>'[1]Комплектующие'!$N$349</f>
        <v>0</v>
      </c>
      <c r="K164" s="93">
        <f>'[1]Комплектующие'!$O$349</f>
        <v>0</v>
      </c>
      <c r="L164" s="93"/>
      <c r="M164" s="92"/>
      <c r="N164" s="45"/>
      <c r="O164" s="49"/>
      <c r="P164" s="51">
        <f>'[1]Комплектующие'!$AT$349</f>
        <v>30.7</v>
      </c>
      <c r="Q164" s="44"/>
      <c r="R164" s="71"/>
      <c r="S164" s="51">
        <f t="shared" si="28"/>
        <v>0</v>
      </c>
      <c r="T164" s="44"/>
      <c r="U164" s="41"/>
      <c r="V164" s="50">
        <f t="shared" si="32"/>
        <v>0</v>
      </c>
      <c r="W164" s="50">
        <f t="shared" si="33"/>
        <v>0</v>
      </c>
      <c r="X164" s="50">
        <f t="shared" si="34"/>
        <v>0</v>
      </c>
      <c r="Y164" s="51">
        <f t="shared" si="35"/>
        <v>0</v>
      </c>
    </row>
    <row r="165" spans="2:25" ht="15">
      <c r="B165" s="52" t="str">
        <f>'[1]Комплектующие'!$A$350</f>
        <v>NovaStar HUB 320-AXS (Для карт ARMOR)</v>
      </c>
      <c r="C165" s="97">
        <f>'[1]Комплектующие'!$C$350:$E$350</f>
        <v>0</v>
      </c>
      <c r="D165" s="95">
        <f>'[1]Комплектующие'!$H$350</f>
        <v>0</v>
      </c>
      <c r="E165" s="98">
        <f>'[1]Комплектующие'!$P$350</f>
        <v>0</v>
      </c>
      <c r="F165" s="77">
        <f>'[1]Комплектующие'!$I$350</f>
        <v>0</v>
      </c>
      <c r="G165" s="48">
        <f>'[1]Комплектующие'!$K$350</f>
        <v>0</v>
      </c>
      <c r="H165" s="99">
        <f>'[1]Комплектующие'!$L$350</f>
        <v>0</v>
      </c>
      <c r="I165" s="93">
        <f>'[1]Комплектующие'!$M$350</f>
        <v>0</v>
      </c>
      <c r="J165" s="93">
        <f>'[1]Комплектующие'!$N$350</f>
        <v>0</v>
      </c>
      <c r="K165" s="93">
        <f>'[1]Комплектующие'!$O$350</f>
        <v>0</v>
      </c>
      <c r="L165" s="93"/>
      <c r="M165" s="92"/>
      <c r="N165" s="45"/>
      <c r="O165" s="49"/>
      <c r="P165" s="51">
        <f>'[1]Комплектующие'!$AT$350</f>
        <v>30.7</v>
      </c>
      <c r="Q165" s="44"/>
      <c r="R165" s="71"/>
      <c r="S165" s="51">
        <f t="shared" si="28"/>
        <v>0</v>
      </c>
      <c r="T165" s="44"/>
      <c r="U165" s="41"/>
      <c r="V165" s="50">
        <f t="shared" si="32"/>
        <v>0</v>
      </c>
      <c r="W165" s="50">
        <f t="shared" si="33"/>
        <v>0</v>
      </c>
      <c r="X165" s="50">
        <f t="shared" si="34"/>
        <v>0</v>
      </c>
      <c r="Y165" s="51">
        <f t="shared" si="35"/>
        <v>0</v>
      </c>
    </row>
    <row r="166" spans="2:25" ht="15">
      <c r="B166" s="52" t="str">
        <f>'[1]Комплектующие'!$A$352</f>
        <v>NovaStar MSD300 (sending card)</v>
      </c>
      <c r="C166" s="97">
        <f>'[1]Комплектующие'!$C$352:$E$352</f>
        <v>0</v>
      </c>
      <c r="D166" s="95">
        <f>'[1]Комплектующие'!$H$352</f>
        <v>0</v>
      </c>
      <c r="E166" s="98">
        <f>'[1]Комплектующие'!$P$352</f>
        <v>0</v>
      </c>
      <c r="F166" s="77">
        <f>'[1]Комплектующие'!$I$352</f>
        <v>0</v>
      </c>
      <c r="G166" s="48">
        <f>'[1]Комплектующие'!$K$352</f>
        <v>0</v>
      </c>
      <c r="H166" s="99">
        <f>'[1]Комплектующие'!$L$352</f>
        <v>0</v>
      </c>
      <c r="I166" s="93">
        <f>'[1]Комплектующие'!$M$352</f>
        <v>0</v>
      </c>
      <c r="J166" s="93">
        <f>'[1]Комплектующие'!$N$352</f>
        <v>0</v>
      </c>
      <c r="K166" s="93">
        <f>'[1]Комплектующие'!$O$352</f>
        <v>0</v>
      </c>
      <c r="L166" s="93"/>
      <c r="M166" s="92"/>
      <c r="N166" s="45"/>
      <c r="O166" s="49"/>
      <c r="P166" s="51">
        <f>'[1]Комплектующие'!$AT$352</f>
        <v>176.7</v>
      </c>
      <c r="Q166" s="44"/>
      <c r="R166" s="71"/>
      <c r="S166" s="51">
        <f t="shared" si="28"/>
        <v>0</v>
      </c>
      <c r="T166" s="44"/>
      <c r="U166" s="41"/>
      <c r="V166" s="50">
        <f t="shared" si="32"/>
        <v>0</v>
      </c>
      <c r="W166" s="50">
        <f t="shared" si="33"/>
        <v>0</v>
      </c>
      <c r="X166" s="50">
        <f t="shared" si="34"/>
        <v>0</v>
      </c>
      <c r="Y166" s="51">
        <f t="shared" si="35"/>
        <v>0</v>
      </c>
    </row>
    <row r="167" spans="2:25" ht="15">
      <c r="B167" s="52" t="str">
        <f>'[1]Комплектующие'!$A$353</f>
        <v>NovaStar MSD600 (sending card)</v>
      </c>
      <c r="C167" s="97">
        <f>'[1]Комплектующие'!$C$353:$E$353</f>
        <v>0</v>
      </c>
      <c r="D167" s="95">
        <f>'[1]Комплектующие'!$H$353</f>
        <v>0</v>
      </c>
      <c r="E167" s="98">
        <f>'[1]Комплектующие'!$P$353</f>
        <v>0</v>
      </c>
      <c r="F167" s="77">
        <f>'[1]Комплектующие'!$I$353</f>
        <v>0</v>
      </c>
      <c r="G167" s="48">
        <f>'[1]Комплектующие'!$K$353</f>
        <v>0</v>
      </c>
      <c r="H167" s="99">
        <f>'[1]Комплектующие'!$L$353</f>
        <v>0</v>
      </c>
      <c r="I167" s="93">
        <f>'[1]Комплектующие'!$M$353</f>
        <v>0</v>
      </c>
      <c r="J167" s="93">
        <f>'[1]Комплектующие'!$N$353</f>
        <v>0</v>
      </c>
      <c r="K167" s="93">
        <f>'[1]Комплектующие'!$O$353</f>
        <v>0</v>
      </c>
      <c r="L167" s="93"/>
      <c r="M167" s="92"/>
      <c r="N167" s="45"/>
      <c r="O167" s="49"/>
      <c r="P167" s="51">
        <f>'[1]Комплектующие'!$AT$353</f>
        <v>391.8</v>
      </c>
      <c r="Q167" s="44"/>
      <c r="R167" s="71"/>
      <c r="S167" s="51">
        <f t="shared" si="28"/>
        <v>0</v>
      </c>
      <c r="T167" s="44"/>
      <c r="U167" s="41"/>
      <c r="V167" s="50">
        <f t="shared" si="32"/>
        <v>0</v>
      </c>
      <c r="W167" s="50">
        <f t="shared" si="33"/>
        <v>0</v>
      </c>
      <c r="X167" s="50">
        <f t="shared" si="34"/>
        <v>0</v>
      </c>
      <c r="Y167" s="51">
        <f t="shared" si="35"/>
        <v>0</v>
      </c>
    </row>
    <row r="168" spans="2:25" ht="15">
      <c r="B168" s="52" t="str">
        <f>'[1]Комплектующие'!$A$355</f>
        <v>NovaStar T3 (асин.)</v>
      </c>
      <c r="C168" s="97" t="str">
        <f>'[1]Комплектующие'!$C$355:$E$355</f>
        <v>4096×1920</v>
      </c>
      <c r="D168" s="95" t="str">
        <f>'[1]Комплектующие'!$H$355</f>
        <v>4 Гб</v>
      </c>
      <c r="E168" s="98">
        <f>'[1]Комплектующие'!$P$355</f>
        <v>0</v>
      </c>
      <c r="F168" s="77">
        <f>'[1]Комплектующие'!$I$355</f>
        <v>0</v>
      </c>
      <c r="G168" s="48">
        <f>'[1]Комплектующие'!$K$355</f>
        <v>0</v>
      </c>
      <c r="H168" s="99">
        <f>'[1]Комплектующие'!$L$355</f>
        <v>0</v>
      </c>
      <c r="I168" s="93">
        <f>'[1]Комплектующие'!$M$355</f>
        <v>0</v>
      </c>
      <c r="J168" s="93">
        <f>'[1]Комплектующие'!$N$355</f>
        <v>0</v>
      </c>
      <c r="K168" s="93">
        <f>'[1]Комплектующие'!$O$355</f>
        <v>0</v>
      </c>
      <c r="L168" s="93"/>
      <c r="M168" s="92"/>
      <c r="N168" s="45"/>
      <c r="O168" s="49"/>
      <c r="P168" s="51">
        <f>'[1]Комплектующие'!$AT$355</f>
        <v>368.7</v>
      </c>
      <c r="Q168" s="44"/>
      <c r="R168" s="71"/>
      <c r="S168" s="51">
        <f>ROUND(ROUND($S$3*ROUND(P168/1.2,2),2)*1.2,2)</f>
        <v>0</v>
      </c>
      <c r="T168" s="44"/>
      <c r="U168" s="41"/>
      <c r="V168" s="50">
        <f>IF(U168=0,0,IF(M168=0,S168/1.2,IF(AND(S168=0,MOD(U168,M168)&lt;&gt;0),0,ROUND(((U168-MOD(U168,M168))*R168+MOD(U168,M168)*S168)/1.2/U168,2))))</f>
        <v>0</v>
      </c>
      <c r="W168" s="50">
        <f>ROUND(U168*V168,2)</f>
        <v>0</v>
      </c>
      <c r="X168" s="50">
        <f>ROUND(W168*0.2,2)</f>
        <v>0</v>
      </c>
      <c r="Y168" s="51">
        <f>W168+X168</f>
        <v>0</v>
      </c>
    </row>
    <row r="169" spans="2:25" ht="15">
      <c r="B169" s="52" t="str">
        <f>'[1]Комплектующие'!$A$356</f>
        <v>NovaStar T6 (асин., син.)</v>
      </c>
      <c r="C169" s="97" t="str">
        <f>'[1]Комплектующие'!$C$356:$E$356</f>
        <v>4096×1920</v>
      </c>
      <c r="D169" s="95" t="str">
        <f>'[1]Комплектующие'!$H$356</f>
        <v>4 Гб</v>
      </c>
      <c r="E169" s="98">
        <f>'[1]Комплектующие'!$P$356</f>
        <v>0</v>
      </c>
      <c r="F169" s="77">
        <f>'[1]Комплектующие'!$I$356</f>
        <v>0</v>
      </c>
      <c r="G169" s="48">
        <f>'[1]Комплектующие'!$K$356</f>
        <v>0</v>
      </c>
      <c r="H169" s="99">
        <f>'[1]Комплектующие'!$L$356</f>
        <v>0</v>
      </c>
      <c r="I169" s="93">
        <f>'[1]Комплектующие'!$M$356</f>
        <v>0</v>
      </c>
      <c r="J169" s="93">
        <f>'[1]Комплектующие'!$N$356</f>
        <v>0</v>
      </c>
      <c r="K169" s="93">
        <f>'[1]Комплектующие'!$O$356</f>
        <v>0</v>
      </c>
      <c r="L169" s="93"/>
      <c r="M169" s="92"/>
      <c r="N169" s="45"/>
      <c r="O169" s="49"/>
      <c r="P169" s="51">
        <f>'[1]Комплектующие'!$AT$356</f>
        <v>514.7</v>
      </c>
      <c r="Q169" s="44"/>
      <c r="R169" s="71"/>
      <c r="S169" s="51">
        <f t="shared" si="28"/>
        <v>0</v>
      </c>
      <c r="T169" s="44"/>
      <c r="U169" s="41"/>
      <c r="V169" s="50">
        <f t="shared" si="32"/>
        <v>0</v>
      </c>
      <c r="W169" s="50">
        <f t="shared" si="33"/>
        <v>0</v>
      </c>
      <c r="X169" s="50">
        <f t="shared" si="34"/>
        <v>0</v>
      </c>
      <c r="Y169" s="51">
        <f t="shared" si="35"/>
        <v>0</v>
      </c>
    </row>
    <row r="170" spans="2:25" ht="15">
      <c r="B170" s="52" t="str">
        <f>'[1]Комплектующие'!$A$357</f>
        <v>NovaStar TB1 (асин.)</v>
      </c>
      <c r="C170" s="97" t="str">
        <f>'[1]Комплектующие'!$C$357:$E$357</f>
        <v>800×600</v>
      </c>
      <c r="D170" s="95" t="str">
        <f>'[1]Комплектующие'!$H$357</f>
        <v>4 Гб</v>
      </c>
      <c r="E170" s="98">
        <f>'[1]Комплектующие'!$P$357</f>
        <v>0</v>
      </c>
      <c r="F170" s="77">
        <f>'[1]Комплектующие'!$I$357</f>
        <v>0</v>
      </c>
      <c r="G170" s="48">
        <f>'[1]Комплектующие'!$K$357</f>
        <v>0</v>
      </c>
      <c r="H170" s="99">
        <f>'[1]Комплектующие'!$L$357</f>
        <v>0</v>
      </c>
      <c r="I170" s="93">
        <f>'[1]Комплектующие'!$M$357</f>
        <v>0</v>
      </c>
      <c r="J170" s="93">
        <f>'[1]Комплектующие'!$N$357</f>
        <v>0</v>
      </c>
      <c r="K170" s="93">
        <f>'[1]Комплектующие'!$O$357</f>
        <v>0</v>
      </c>
      <c r="L170" s="93"/>
      <c r="M170" s="92"/>
      <c r="N170" s="45"/>
      <c r="O170" s="49"/>
      <c r="P170" s="51">
        <f>'[1]Комплектующие'!$AT$357</f>
        <v>130.6</v>
      </c>
      <c r="Q170" s="44"/>
      <c r="R170" s="71"/>
      <c r="S170" s="51">
        <f t="shared" si="28"/>
        <v>0</v>
      </c>
      <c r="T170" s="44"/>
      <c r="U170" s="41"/>
      <c r="V170" s="50">
        <f t="shared" si="32"/>
        <v>0</v>
      </c>
      <c r="W170" s="50">
        <f t="shared" si="33"/>
        <v>0</v>
      </c>
      <c r="X170" s="50">
        <f t="shared" si="34"/>
        <v>0</v>
      </c>
      <c r="Y170" s="51">
        <f t="shared" si="35"/>
        <v>0</v>
      </c>
    </row>
    <row r="171" spans="2:25" ht="15">
      <c r="B171" s="52" t="str">
        <f>'[1]Комплектующие'!$A$358</f>
        <v>NovaStar TB2 (асин., син., player box)</v>
      </c>
      <c r="C171" s="97" t="str">
        <f>'[1]Комплектующие'!$C$358:$E$358</f>
        <v>1920×1080</v>
      </c>
      <c r="D171" s="95" t="str">
        <f>'[1]Комплектующие'!$H$358</f>
        <v>4 Гб</v>
      </c>
      <c r="E171" s="98">
        <f>'[1]Комплектующие'!$P$358</f>
        <v>0</v>
      </c>
      <c r="F171" s="77">
        <f>'[1]Комплектующие'!$I$358</f>
        <v>0</v>
      </c>
      <c r="G171" s="48">
        <f>'[1]Комплектующие'!$K$358</f>
        <v>0</v>
      </c>
      <c r="H171" s="99">
        <f>'[1]Комплектующие'!$L$358</f>
        <v>0</v>
      </c>
      <c r="I171" s="93">
        <f>'[1]Комплектующие'!$M$358</f>
        <v>0</v>
      </c>
      <c r="J171" s="93">
        <f>'[1]Комплектующие'!$N$358</f>
        <v>0</v>
      </c>
      <c r="K171" s="93">
        <f>'[1]Комплектующие'!$O$358</f>
        <v>0</v>
      </c>
      <c r="L171" s="93"/>
      <c r="M171" s="92"/>
      <c r="N171" s="45"/>
      <c r="O171" s="49"/>
      <c r="P171" s="51">
        <f>'[1]Комплектующие'!$AT$358</f>
        <v>184.4</v>
      </c>
      <c r="Q171" s="44"/>
      <c r="R171" s="71"/>
      <c r="S171" s="51">
        <f t="shared" si="28"/>
        <v>0</v>
      </c>
      <c r="T171" s="44"/>
      <c r="U171" s="41"/>
      <c r="V171" s="50">
        <f t="shared" si="32"/>
        <v>0</v>
      </c>
      <c r="W171" s="50">
        <f t="shared" si="33"/>
        <v>0</v>
      </c>
      <c r="X171" s="50">
        <f t="shared" si="34"/>
        <v>0</v>
      </c>
      <c r="Y171" s="51">
        <f t="shared" si="35"/>
        <v>0</v>
      </c>
    </row>
    <row r="172" spans="2:25" ht="15">
      <c r="B172" s="52" t="str">
        <f>'[1]Комплектующие'!$A$359</f>
        <v>NovaStar TB3 (син., player box)</v>
      </c>
      <c r="C172" s="97" t="str">
        <f>'[1]Комплектующие'!$C$359:$E$359</f>
        <v>4096×1920</v>
      </c>
      <c r="D172" s="95" t="str">
        <f>'[1]Комплектующие'!$H$359</f>
        <v>4 Гб</v>
      </c>
      <c r="E172" s="98">
        <f>'[1]Комплектующие'!$P$359</f>
        <v>0</v>
      </c>
      <c r="F172" s="77">
        <f>'[1]Комплектующие'!$I$359</f>
        <v>0</v>
      </c>
      <c r="G172" s="48">
        <f>'[1]Комплектующие'!$K$359</f>
        <v>0</v>
      </c>
      <c r="H172" s="99">
        <f>'[1]Комплектующие'!$L$359</f>
        <v>0</v>
      </c>
      <c r="I172" s="93">
        <f>'[1]Комплектующие'!$M$359</f>
        <v>0</v>
      </c>
      <c r="J172" s="93">
        <f>'[1]Комплектующие'!$N$359</f>
        <v>0</v>
      </c>
      <c r="K172" s="93">
        <f>'[1]Комплектующие'!$O$359</f>
        <v>0</v>
      </c>
      <c r="L172" s="93"/>
      <c r="M172" s="92"/>
      <c r="N172" s="45"/>
      <c r="O172" s="49"/>
      <c r="P172" s="51">
        <f>'[1]Комплектующие'!$AT$359</f>
        <v>445.6</v>
      </c>
      <c r="Q172" s="44"/>
      <c r="R172" s="71"/>
      <c r="S172" s="51">
        <f t="shared" si="28"/>
        <v>0</v>
      </c>
      <c r="T172" s="44"/>
      <c r="U172" s="41"/>
      <c r="V172" s="50">
        <f t="shared" si="32"/>
        <v>0</v>
      </c>
      <c r="W172" s="50">
        <f t="shared" si="33"/>
        <v>0</v>
      </c>
      <c r="X172" s="50">
        <f t="shared" si="34"/>
        <v>0</v>
      </c>
      <c r="Y172" s="51">
        <f t="shared" si="35"/>
        <v>0</v>
      </c>
    </row>
    <row r="173" spans="2:25" ht="15">
      <c r="B173" s="52" t="str">
        <f>'[1]Комплектующие'!$A$360</f>
        <v>NovaStar TB30 (син., player box)</v>
      </c>
      <c r="C173" s="97" t="str">
        <f>'[1]Комплектующие'!$C$360:$E$360</f>
        <v>4096×4096</v>
      </c>
      <c r="D173" s="95" t="str">
        <f>'[1]Комплектующие'!$H$360</f>
        <v>16 Гб</v>
      </c>
      <c r="E173" s="98">
        <f>'[1]Комплектующие'!$P$360</f>
        <v>0</v>
      </c>
      <c r="F173" s="77">
        <f>'[1]Комплектующие'!$I$360</f>
        <v>0</v>
      </c>
      <c r="G173" s="48">
        <f>'[1]Комплектующие'!$K$360</f>
        <v>0</v>
      </c>
      <c r="H173" s="99">
        <f>'[1]Комплектующие'!$L$360</f>
        <v>0</v>
      </c>
      <c r="I173" s="93">
        <f>'[1]Комплектующие'!$M$360</f>
        <v>0</v>
      </c>
      <c r="J173" s="93">
        <f>'[1]Комплектующие'!$N$360</f>
        <v>0</v>
      </c>
      <c r="K173" s="93">
        <f>'[1]Комплектующие'!$O$360</f>
        <v>0</v>
      </c>
      <c r="L173" s="93"/>
      <c r="M173" s="92"/>
      <c r="N173" s="45"/>
      <c r="O173" s="49"/>
      <c r="P173" s="51">
        <f>'[1]Комплектующие'!$AT$360</f>
        <v>445.6</v>
      </c>
      <c r="Q173" s="44"/>
      <c r="R173" s="71"/>
      <c r="S173" s="51">
        <f>ROUND(ROUND($S$3*ROUND(P173/1.2,2),2)*1.2,2)</f>
        <v>0</v>
      </c>
      <c r="T173" s="44"/>
      <c r="U173" s="41"/>
      <c r="V173" s="50">
        <f>IF(U173=0,0,IF(M173=0,S173/1.2,IF(AND(S173=0,MOD(U173,M173)&lt;&gt;0),0,ROUND(((U173-MOD(U173,M173))*R173+MOD(U173,M173)*S173)/1.2/U173,2))))</f>
        <v>0</v>
      </c>
      <c r="W173" s="50">
        <f>ROUND(U173*V173,2)</f>
        <v>0</v>
      </c>
      <c r="X173" s="50">
        <f>ROUND(W173*0.2,2)</f>
        <v>0</v>
      </c>
      <c r="Y173" s="51">
        <f>W173+X173</f>
        <v>0</v>
      </c>
    </row>
    <row r="174" spans="2:25" ht="15">
      <c r="B174" s="52" t="str">
        <f>'[1]Комплектующие'!$A$362</f>
        <v>NovaStar TB50 (син., player box)</v>
      </c>
      <c r="C174" s="97" t="str">
        <f>'[1]Комплектующие'!$C$362:$E$362</f>
        <v>4096×4096</v>
      </c>
      <c r="D174" s="95" t="str">
        <f>'[1]Комплектующие'!$H$362</f>
        <v>16 Гб</v>
      </c>
      <c r="E174" s="98">
        <f>'[1]Комплектующие'!$P$362</f>
        <v>0</v>
      </c>
      <c r="F174" s="77">
        <f>'[1]Комплектующие'!$I$362</f>
        <v>0</v>
      </c>
      <c r="G174" s="48">
        <f>'[1]Комплектующие'!$K$362</f>
        <v>0</v>
      </c>
      <c r="H174" s="99">
        <f>'[1]Комплектующие'!$L$362</f>
        <v>0</v>
      </c>
      <c r="I174" s="93">
        <f>'[1]Комплектующие'!$M$362</f>
        <v>0</v>
      </c>
      <c r="J174" s="93">
        <f>'[1]Комплектующие'!$N$362</f>
        <v>0</v>
      </c>
      <c r="K174" s="93">
        <f>'[1]Комплектующие'!$O$362</f>
        <v>0</v>
      </c>
      <c r="L174" s="93"/>
      <c r="M174" s="92"/>
      <c r="N174" s="45"/>
      <c r="O174" s="49"/>
      <c r="P174" s="51">
        <f>'[1]Комплектующие'!$AT$362</f>
        <v>599.2</v>
      </c>
      <c r="Q174" s="44"/>
      <c r="R174" s="71"/>
      <c r="S174" s="51">
        <f>ROUND(ROUND($S$3*ROUND(P174/1.2,2),2)*1.2,2)</f>
        <v>0</v>
      </c>
      <c r="T174" s="44"/>
      <c r="U174" s="41"/>
      <c r="V174" s="50">
        <f>IF(U174=0,0,IF(M174=0,S174/1.2,IF(AND(S174=0,MOD(U174,M174)&lt;&gt;0),0,ROUND(((U174-MOD(U174,M174))*R174+MOD(U174,M174)*S174)/1.2/U174,2))))</f>
        <v>0</v>
      </c>
      <c r="W174" s="50">
        <f>ROUND(U174*V174,2)</f>
        <v>0</v>
      </c>
      <c r="X174" s="50">
        <f>ROUND(W174*0.2,2)</f>
        <v>0</v>
      </c>
      <c r="Y174" s="51">
        <f>W174+X174</f>
        <v>0</v>
      </c>
    </row>
    <row r="175" spans="2:25" ht="15">
      <c r="B175" s="52" t="str">
        <f>'[1]Комплектующие'!$A$365</f>
        <v>NovaStar TB8 (асин., син., player box)</v>
      </c>
      <c r="C175" s="97" t="str">
        <f>'[1]Комплектующие'!$C$365:$E$365</f>
        <v>4096×1920</v>
      </c>
      <c r="D175" s="95" t="str">
        <f>'[1]Комплектующие'!$H$365</f>
        <v>4 Гб</v>
      </c>
      <c r="E175" s="98">
        <f>'[1]Комплектующие'!$P$365</f>
        <v>0</v>
      </c>
      <c r="F175" s="77">
        <f>'[1]Комплектующие'!$I$365</f>
        <v>0</v>
      </c>
      <c r="G175" s="48">
        <f>'[1]Комплектующие'!$K$365</f>
        <v>0</v>
      </c>
      <c r="H175" s="99">
        <f>'[1]Комплектующие'!$L$365</f>
        <v>0</v>
      </c>
      <c r="I175" s="93">
        <f>'[1]Комплектующие'!$M$365</f>
        <v>0</v>
      </c>
      <c r="J175" s="93">
        <f>'[1]Комплектующие'!$N$365</f>
        <v>0</v>
      </c>
      <c r="K175" s="93">
        <f>'[1]Комплектующие'!$O$365</f>
        <v>0</v>
      </c>
      <c r="L175" s="93"/>
      <c r="M175" s="92"/>
      <c r="N175" s="45"/>
      <c r="O175" s="49"/>
      <c r="P175" s="51">
        <f>'[1]Комплектующие'!$AT$365</f>
        <v>702.1</v>
      </c>
      <c r="Q175" s="44"/>
      <c r="R175" s="71"/>
      <c r="S175" s="51">
        <f t="shared" si="28"/>
        <v>0</v>
      </c>
      <c r="T175" s="44"/>
      <c r="U175" s="41"/>
      <c r="V175" s="50">
        <f t="shared" si="32"/>
        <v>0</v>
      </c>
      <c r="W175" s="50">
        <f t="shared" si="33"/>
        <v>0</v>
      </c>
      <c r="X175" s="50">
        <f t="shared" si="34"/>
        <v>0</v>
      </c>
      <c r="Y175" s="51">
        <f t="shared" si="35"/>
        <v>0</v>
      </c>
    </row>
    <row r="176" spans="2:25" ht="15">
      <c r="B176" s="52" t="str">
        <f>'[1]Комплектующие'!$A$367</f>
        <v>NovaStar MCTRL4K (Controller)</v>
      </c>
      <c r="C176" s="97" t="str">
        <f>'[1]Комплектующие'!$C$367:$E$367</f>
        <v>7680×7680</v>
      </c>
      <c r="D176" s="95">
        <f>'[1]Комплектующие'!$H$367</f>
        <v>0</v>
      </c>
      <c r="E176" s="98">
        <f>'[1]Комплектующие'!$P$367</f>
        <v>0</v>
      </c>
      <c r="F176" s="77">
        <f>'[1]Комплектующие'!$I$367</f>
        <v>0</v>
      </c>
      <c r="G176" s="48">
        <f>'[1]Комплектующие'!$K$367</f>
        <v>0</v>
      </c>
      <c r="H176" s="99">
        <f>'[1]Комплектующие'!$L$367</f>
        <v>0</v>
      </c>
      <c r="I176" s="93">
        <f>'[1]Комплектующие'!$M$367</f>
        <v>0</v>
      </c>
      <c r="J176" s="93">
        <f>'[1]Комплектующие'!$N$367</f>
        <v>0</v>
      </c>
      <c r="K176" s="93">
        <f>'[1]Комплектующие'!$O$367</f>
        <v>0</v>
      </c>
      <c r="L176" s="93"/>
      <c r="M176" s="92"/>
      <c r="N176" s="45"/>
      <c r="O176" s="49"/>
      <c r="P176" s="51">
        <f>'[1]Комплектующие'!$AT$367</f>
        <v>6207.1</v>
      </c>
      <c r="Q176" s="44"/>
      <c r="R176" s="71"/>
      <c r="S176" s="51">
        <f t="shared" si="28"/>
        <v>0</v>
      </c>
      <c r="T176" s="44"/>
      <c r="U176" s="41"/>
      <c r="V176" s="50">
        <f t="shared" si="32"/>
        <v>0</v>
      </c>
      <c r="W176" s="50">
        <f t="shared" si="33"/>
        <v>0</v>
      </c>
      <c r="X176" s="50">
        <f t="shared" si="34"/>
        <v>0</v>
      </c>
      <c r="Y176" s="51">
        <f t="shared" si="35"/>
        <v>0</v>
      </c>
    </row>
    <row r="177" spans="2:25" ht="15">
      <c r="B177" s="52" t="str">
        <f>'[1]Комплектующие'!$A$368</f>
        <v>NovaStar MCTRLR5 (Controller)</v>
      </c>
      <c r="C177" s="97" t="str">
        <f>'[1]Комплектующие'!$C$368:$E$368</f>
        <v>3840×3840</v>
      </c>
      <c r="D177" s="95">
        <f>'[1]Комплектующие'!$H$368</f>
        <v>0</v>
      </c>
      <c r="E177" s="98">
        <f>'[1]Комплектующие'!$P$368</f>
        <v>0</v>
      </c>
      <c r="F177" s="77">
        <f>'[1]Комплектующие'!$I$368</f>
        <v>0</v>
      </c>
      <c r="G177" s="48">
        <f>'[1]Комплектующие'!$K$368</f>
        <v>0</v>
      </c>
      <c r="H177" s="99">
        <f>'[1]Комплектующие'!$L$368</f>
        <v>0</v>
      </c>
      <c r="I177" s="93">
        <f>'[1]Комплектующие'!$M$368</f>
        <v>0</v>
      </c>
      <c r="J177" s="93">
        <f>'[1]Комплектующие'!$N$368</f>
        <v>0</v>
      </c>
      <c r="K177" s="93">
        <f>'[1]Комплектующие'!$O$368</f>
        <v>0</v>
      </c>
      <c r="L177" s="93"/>
      <c r="M177" s="92"/>
      <c r="N177" s="45"/>
      <c r="O177" s="49"/>
      <c r="P177" s="51">
        <f>'[1]Комплектующие'!$AT$368</f>
        <v>3149.6</v>
      </c>
      <c r="Q177" s="44"/>
      <c r="R177" s="71"/>
      <c r="S177" s="51">
        <f t="shared" si="28"/>
        <v>0</v>
      </c>
      <c r="T177" s="44"/>
      <c r="U177" s="41"/>
      <c r="V177" s="50">
        <f t="shared" si="32"/>
        <v>0</v>
      </c>
      <c r="W177" s="50">
        <f t="shared" si="33"/>
        <v>0</v>
      </c>
      <c r="X177" s="50">
        <f t="shared" si="34"/>
        <v>0</v>
      </c>
      <c r="Y177" s="51">
        <f t="shared" si="35"/>
        <v>0</v>
      </c>
    </row>
    <row r="178" spans="2:25" ht="15">
      <c r="B178" s="52" t="str">
        <f>'[1]Комплектующие'!$A$369</f>
        <v>NovaStar MCTRL700 (Controller)</v>
      </c>
      <c r="C178" s="97" t="str">
        <f>'[1]Комплектующие'!$C$369:$E$369</f>
        <v>3840×3840</v>
      </c>
      <c r="D178" s="95">
        <f>'[1]Комплектующие'!$H$369</f>
        <v>0</v>
      </c>
      <c r="E178" s="98">
        <f>'[1]Комплектующие'!$P$369</f>
        <v>0</v>
      </c>
      <c r="F178" s="77">
        <f>'[1]Комплектующие'!$I$369</f>
        <v>0</v>
      </c>
      <c r="G178" s="48">
        <f>'[1]Комплектующие'!$K$369</f>
        <v>0</v>
      </c>
      <c r="H178" s="99">
        <f>'[1]Комплектующие'!$L$369</f>
        <v>0</v>
      </c>
      <c r="I178" s="93">
        <f>'[1]Комплектующие'!$M$369</f>
        <v>0</v>
      </c>
      <c r="J178" s="93">
        <f>'[1]Комплектующие'!$N$369</f>
        <v>0</v>
      </c>
      <c r="K178" s="93">
        <f>'[1]Комплектующие'!$O$369</f>
        <v>0</v>
      </c>
      <c r="L178" s="93"/>
      <c r="M178" s="92"/>
      <c r="N178" s="45"/>
      <c r="O178" s="49"/>
      <c r="P178" s="51">
        <f>'[1]Комплектующие'!$AT$369</f>
        <v>508.6</v>
      </c>
      <c r="Q178" s="44"/>
      <c r="R178" s="71"/>
      <c r="S178" s="51">
        <f t="shared" si="28"/>
        <v>0</v>
      </c>
      <c r="T178" s="44"/>
      <c r="U178" s="41"/>
      <c r="V178" s="50">
        <f t="shared" si="32"/>
        <v>0</v>
      </c>
      <c r="W178" s="50">
        <f t="shared" si="33"/>
        <v>0</v>
      </c>
      <c r="X178" s="50">
        <f t="shared" si="34"/>
        <v>0</v>
      </c>
      <c r="Y178" s="51">
        <f t="shared" si="35"/>
        <v>0</v>
      </c>
    </row>
    <row r="179" spans="2:25" ht="15">
      <c r="B179" s="52" t="str">
        <f>'[1]Комплектующие'!$A$370</f>
        <v>NovaStar MCTRL660pro (Controller)</v>
      </c>
      <c r="C179" s="97" t="str">
        <f>'[1]Комплектующие'!$C$370:$E$370</f>
        <v>3840×3840</v>
      </c>
      <c r="D179" s="95">
        <f>'[1]Комплектующие'!$H$370</f>
        <v>0</v>
      </c>
      <c r="E179" s="98">
        <f>'[1]Комплектующие'!$P$370</f>
        <v>0</v>
      </c>
      <c r="F179" s="77">
        <f>'[1]Комплектующие'!$I$370</f>
        <v>0</v>
      </c>
      <c r="G179" s="48">
        <f>'[1]Комплектующие'!$K$370</f>
        <v>0</v>
      </c>
      <c r="H179" s="99">
        <f>'[1]Комплектующие'!$L$370</f>
        <v>0</v>
      </c>
      <c r="I179" s="93">
        <f>'[1]Комплектующие'!$M$370</f>
        <v>0</v>
      </c>
      <c r="J179" s="93">
        <f>'[1]Комплектующие'!$N$370</f>
        <v>0</v>
      </c>
      <c r="K179" s="93">
        <f>'[1]Комплектующие'!$O$370</f>
        <v>0</v>
      </c>
      <c r="L179" s="93"/>
      <c r="M179" s="92"/>
      <c r="N179" s="45"/>
      <c r="O179" s="49"/>
      <c r="P179" s="51">
        <f>'[1]Комплектующие'!$AT$370</f>
        <v>1379.7</v>
      </c>
      <c r="Q179" s="44"/>
      <c r="R179" s="71"/>
      <c r="S179" s="51">
        <f t="shared" si="28"/>
        <v>0</v>
      </c>
      <c r="T179" s="44"/>
      <c r="U179" s="41"/>
      <c r="V179" s="50">
        <f t="shared" si="32"/>
        <v>0</v>
      </c>
      <c r="W179" s="50">
        <f t="shared" si="33"/>
        <v>0</v>
      </c>
      <c r="X179" s="50">
        <f t="shared" si="34"/>
        <v>0</v>
      </c>
      <c r="Y179" s="51">
        <f t="shared" si="35"/>
        <v>0</v>
      </c>
    </row>
    <row r="180" spans="2:25" ht="15">
      <c r="B180" s="52" t="str">
        <f>'[1]Комплектующие'!$A$371</f>
        <v>NovaStar MCTRL660 (Controller)</v>
      </c>
      <c r="C180" s="97" t="str">
        <f>'[1]Комплектующие'!$C$371:$E$371</f>
        <v>3840×3840</v>
      </c>
      <c r="D180" s="95">
        <f>'[1]Комплектующие'!$H$371</f>
        <v>0</v>
      </c>
      <c r="E180" s="98">
        <f>'[1]Комплектующие'!$P$371</f>
        <v>0</v>
      </c>
      <c r="F180" s="77">
        <f>'[1]Комплектующие'!$I$371</f>
        <v>0</v>
      </c>
      <c r="G180" s="48">
        <f>'[1]Комплектующие'!$K$371</f>
        <v>0</v>
      </c>
      <c r="H180" s="99">
        <f>'[1]Комплектующие'!$L$371</f>
        <v>0</v>
      </c>
      <c r="I180" s="93">
        <f>'[1]Комплектующие'!$M$371</f>
        <v>0</v>
      </c>
      <c r="J180" s="93">
        <f>'[1]Комплектующие'!$N$371</f>
        <v>0</v>
      </c>
      <c r="K180" s="93">
        <f>'[1]Комплектующие'!$O$371</f>
        <v>0</v>
      </c>
      <c r="L180" s="93"/>
      <c r="M180" s="92"/>
      <c r="N180" s="45"/>
      <c r="O180" s="49"/>
      <c r="P180" s="51">
        <f>'[1]Комплектующие'!$AT$371</f>
        <v>906.5</v>
      </c>
      <c r="Q180" s="44"/>
      <c r="R180" s="71"/>
      <c r="S180" s="51">
        <f t="shared" si="28"/>
        <v>0</v>
      </c>
      <c r="T180" s="44"/>
      <c r="U180" s="41"/>
      <c r="V180" s="50">
        <f t="shared" si="32"/>
        <v>0</v>
      </c>
      <c r="W180" s="50">
        <f t="shared" si="33"/>
        <v>0</v>
      </c>
      <c r="X180" s="50">
        <f t="shared" si="34"/>
        <v>0</v>
      </c>
      <c r="Y180" s="51">
        <f t="shared" si="35"/>
        <v>0</v>
      </c>
    </row>
    <row r="181" spans="2:25" ht="15">
      <c r="B181" s="52" t="str">
        <f>'[1]Комплектующие'!$A$372</f>
        <v>NovaStar MCTRL600 (Controller)</v>
      </c>
      <c r="C181" s="97" t="str">
        <f>'[1]Комплектующие'!$C$372:$E$372</f>
        <v>3840×3840</v>
      </c>
      <c r="D181" s="95">
        <f>'[1]Комплектующие'!$H$372</f>
        <v>0</v>
      </c>
      <c r="E181" s="98">
        <f>'[1]Комплектующие'!$P$372</f>
        <v>0</v>
      </c>
      <c r="F181" s="77">
        <f>'[1]Комплектующие'!$I$372</f>
        <v>0</v>
      </c>
      <c r="G181" s="48">
        <f>'[1]Комплектующие'!$K$372</f>
        <v>0</v>
      </c>
      <c r="H181" s="99">
        <f>'[1]Комплектующие'!$L$372</f>
        <v>0</v>
      </c>
      <c r="I181" s="93">
        <f>'[1]Комплектующие'!$M$372</f>
        <v>0</v>
      </c>
      <c r="J181" s="93">
        <f>'[1]Комплектующие'!$N$372</f>
        <v>0</v>
      </c>
      <c r="K181" s="93">
        <f>'[1]Комплектующие'!$O$372</f>
        <v>0</v>
      </c>
      <c r="L181" s="93"/>
      <c r="M181" s="92"/>
      <c r="N181" s="45"/>
      <c r="O181" s="49"/>
      <c r="P181" s="51">
        <f>'[1]Комплектующие'!$AT$372</f>
        <v>468.6</v>
      </c>
      <c r="Q181" s="44"/>
      <c r="R181" s="71"/>
      <c r="S181" s="51">
        <f t="shared" si="28"/>
        <v>0</v>
      </c>
      <c r="T181" s="44"/>
      <c r="U181" s="41"/>
      <c r="V181" s="50">
        <f t="shared" si="32"/>
        <v>0</v>
      </c>
      <c r="W181" s="50">
        <f t="shared" si="33"/>
        <v>0</v>
      </c>
      <c r="X181" s="50">
        <f t="shared" si="34"/>
        <v>0</v>
      </c>
      <c r="Y181" s="51">
        <f t="shared" si="35"/>
        <v>0</v>
      </c>
    </row>
    <row r="182" spans="2:25" ht="15">
      <c r="B182" s="52" t="str">
        <f>'[1]Комплектующие'!$A$373</f>
        <v>NovaStar MCTRL500 (Controller)</v>
      </c>
      <c r="C182" s="97" t="str">
        <f>'[1]Комплектующие'!$C$373:$E$373</f>
        <v>3840×2560</v>
      </c>
      <c r="D182" s="95">
        <f>'[1]Комплектующие'!$H$373</f>
        <v>0</v>
      </c>
      <c r="E182" s="98">
        <f>'[1]Комплектующие'!$P$373</f>
        <v>0</v>
      </c>
      <c r="F182" s="77">
        <f>'[1]Комплектующие'!$I$373</f>
        <v>0</v>
      </c>
      <c r="G182" s="48">
        <f>'[1]Комплектующие'!$K$373</f>
        <v>0</v>
      </c>
      <c r="H182" s="99">
        <f>'[1]Комплектующие'!$L$373</f>
        <v>0</v>
      </c>
      <c r="I182" s="93">
        <f>'[1]Комплектующие'!$M$373</f>
        <v>0</v>
      </c>
      <c r="J182" s="93">
        <f>'[1]Комплектующие'!$N$373</f>
        <v>0</v>
      </c>
      <c r="K182" s="93">
        <f>'[1]Комплектующие'!$O$373</f>
        <v>0</v>
      </c>
      <c r="L182" s="93"/>
      <c r="M182" s="92"/>
      <c r="N182" s="45"/>
      <c r="O182" s="49"/>
      <c r="P182" s="51">
        <f>'[1]Комплектующие'!$AT$373</f>
        <v>522.4</v>
      </c>
      <c r="Q182" s="44"/>
      <c r="R182" s="71"/>
      <c r="S182" s="51">
        <f>ROUND(ROUND($S$3*ROUND(P182/1.2,2),2)*1.2,2)</f>
        <v>0</v>
      </c>
      <c r="T182" s="44"/>
      <c r="U182" s="41"/>
      <c r="V182" s="50">
        <f aca="true" t="shared" si="36" ref="V182:V193">IF(U182=0,0,IF(M182=0,S182/1.2,IF(AND(S182=0,MOD(U182,M182)&lt;&gt;0),0,ROUND(((U182-MOD(U182,M182))*R182+MOD(U182,M182)*S182)/1.2/U182,2))))</f>
        <v>0</v>
      </c>
      <c r="W182" s="50">
        <f>ROUND(U182*V182,2)</f>
        <v>0</v>
      </c>
      <c r="X182" s="50">
        <f>ROUND(W182*0.2,2)</f>
        <v>0</v>
      </c>
      <c r="Y182" s="51">
        <f>W182+X182</f>
        <v>0</v>
      </c>
    </row>
    <row r="183" spans="2:25" ht="15">
      <c r="B183" s="52" t="str">
        <f>'[1]Комплектующие'!$A$374</f>
        <v>NovaStar MCTRL300 (Controller)</v>
      </c>
      <c r="C183" s="97" t="str">
        <f>'[1]Комплектующие'!$C$374:$E$374</f>
        <v>3840×3840</v>
      </c>
      <c r="D183" s="95">
        <f>'[1]Комплектующие'!$H$374</f>
        <v>0</v>
      </c>
      <c r="E183" s="98">
        <f>'[1]Комплектующие'!$P$374</f>
        <v>0</v>
      </c>
      <c r="F183" s="77">
        <f>'[1]Комплектующие'!$I$374</f>
        <v>0</v>
      </c>
      <c r="G183" s="48">
        <f>'[1]Комплектующие'!$K$374</f>
        <v>0</v>
      </c>
      <c r="H183" s="99">
        <f>'[1]Комплектующие'!$L$374</f>
        <v>0</v>
      </c>
      <c r="I183" s="93">
        <f>'[1]Комплектующие'!$M$374</f>
        <v>0</v>
      </c>
      <c r="J183" s="93">
        <f>'[1]Комплектующие'!$N$374</f>
        <v>0</v>
      </c>
      <c r="K183" s="93">
        <f>'[1]Комплектующие'!$O$374</f>
        <v>0</v>
      </c>
      <c r="L183" s="93"/>
      <c r="M183" s="92"/>
      <c r="N183" s="45"/>
      <c r="O183" s="49"/>
      <c r="P183" s="51">
        <f>'[1]Комплектующие'!$AT$374</f>
        <v>261.2</v>
      </c>
      <c r="Q183" s="44"/>
      <c r="R183" s="71"/>
      <c r="S183" s="51">
        <f>ROUND(ROUND($S$3*ROUND(P183/1.2,2),2)*1.2,2)</f>
        <v>0</v>
      </c>
      <c r="T183" s="44"/>
      <c r="U183" s="41"/>
      <c r="V183" s="50">
        <f t="shared" si="36"/>
        <v>0</v>
      </c>
      <c r="W183" s="50">
        <f>ROUND(U183*V183,2)</f>
        <v>0</v>
      </c>
      <c r="X183" s="50">
        <f>ROUND(W183*0.2,2)</f>
        <v>0</v>
      </c>
      <c r="Y183" s="51">
        <f>W183+X183</f>
        <v>0</v>
      </c>
    </row>
    <row r="184" spans="2:25" ht="15">
      <c r="B184" s="52" t="str">
        <f>'[1]Комплектующие'!$A$377</f>
        <v>NovaStar NovaPro UHD (All-in-1 Controller)</v>
      </c>
      <c r="C184" s="97" t="str">
        <f>'[1]Комплектующие'!$C$377:$E$377</f>
        <v>16384×8192</v>
      </c>
      <c r="D184" s="95">
        <f>'[1]Комплектующие'!$H$377</f>
        <v>0</v>
      </c>
      <c r="E184" s="98">
        <f>'[1]Комплектующие'!$P$377</f>
        <v>0</v>
      </c>
      <c r="F184" s="77">
        <f>'[1]Комплектующие'!$I$377</f>
        <v>0</v>
      </c>
      <c r="G184" s="48">
        <f>'[1]Комплектующие'!$K$377</f>
        <v>0</v>
      </c>
      <c r="H184" s="99">
        <f>'[1]Комплектующие'!$L$377</f>
        <v>0</v>
      </c>
      <c r="I184" s="93">
        <f>'[1]Комплектующие'!$M$377</f>
        <v>0</v>
      </c>
      <c r="J184" s="93">
        <f>'[1]Комплектующие'!$N$377</f>
        <v>0</v>
      </c>
      <c r="K184" s="93">
        <f>'[1]Комплектующие'!$O$377</f>
        <v>0</v>
      </c>
      <c r="L184" s="93"/>
      <c r="M184" s="92"/>
      <c r="N184" s="45"/>
      <c r="O184" s="49"/>
      <c r="P184" s="51">
        <f>'[1]Комплектующие'!$AT$377</f>
        <v>10754.9</v>
      </c>
      <c r="Q184" s="44"/>
      <c r="R184" s="71"/>
      <c r="S184" s="51">
        <f aca="true" t="shared" si="37" ref="S184:S234">ROUND(ROUND($S$3*ROUND(P184/1.2,2),2)*1.2,2)</f>
        <v>0</v>
      </c>
      <c r="T184" s="44"/>
      <c r="U184" s="41"/>
      <c r="V184" s="50">
        <f t="shared" si="36"/>
        <v>0</v>
      </c>
      <c r="W184" s="50">
        <f t="shared" si="33"/>
        <v>0</v>
      </c>
      <c r="X184" s="50">
        <f t="shared" si="34"/>
        <v>0</v>
      </c>
      <c r="Y184" s="51">
        <f t="shared" si="35"/>
        <v>0</v>
      </c>
    </row>
    <row r="185" spans="2:25" ht="15">
      <c r="B185" s="52" t="str">
        <f>'[1]Комплектующие'!$A$378</f>
        <v>NovaStar NovaPro UHD JR (All-in-1 Controller)</v>
      </c>
      <c r="C185" s="97" t="str">
        <f>'[1]Комплектующие'!$C$378:$E$378</f>
        <v>16384×8192</v>
      </c>
      <c r="D185" s="95">
        <f>'[1]Комплектующие'!$H$378</f>
        <v>0</v>
      </c>
      <c r="E185" s="98">
        <f>'[1]Комплектующие'!$P$378</f>
        <v>0</v>
      </c>
      <c r="F185" s="77">
        <f>'[1]Комплектующие'!$I$378</f>
        <v>0</v>
      </c>
      <c r="G185" s="48">
        <f>'[1]Комплектующие'!$K$378</f>
        <v>0</v>
      </c>
      <c r="H185" s="99">
        <f>'[1]Комплектующие'!$L$378</f>
        <v>0</v>
      </c>
      <c r="I185" s="93">
        <f>'[1]Комплектующие'!$M$378</f>
        <v>0</v>
      </c>
      <c r="J185" s="93">
        <f>'[1]Комплектующие'!$N$378</f>
        <v>0</v>
      </c>
      <c r="K185" s="93">
        <f>'[1]Комплектующие'!$O$378</f>
        <v>0</v>
      </c>
      <c r="L185" s="93"/>
      <c r="M185" s="92"/>
      <c r="N185" s="45"/>
      <c r="O185" s="49"/>
      <c r="P185" s="51">
        <f>'[1]Комплектующие'!$AT$378</f>
        <v>8143</v>
      </c>
      <c r="Q185" s="44"/>
      <c r="R185" s="71"/>
      <c r="S185" s="51">
        <f>ROUND(ROUND($S$3*ROUND(P185/1.2,2),2)*1.2,2)</f>
        <v>0</v>
      </c>
      <c r="T185" s="44"/>
      <c r="U185" s="41"/>
      <c r="V185" s="50">
        <f t="shared" si="36"/>
        <v>0</v>
      </c>
      <c r="W185" s="50">
        <f>ROUND(U185*V185,2)</f>
        <v>0</v>
      </c>
      <c r="X185" s="50">
        <f>ROUND(W185*0.2,2)</f>
        <v>0</v>
      </c>
      <c r="Y185" s="51">
        <f>W185+X185</f>
        <v>0</v>
      </c>
    </row>
    <row r="186" spans="2:25" ht="15">
      <c r="B186" s="52" t="str">
        <f>'[1]Комплектующие'!$A$379</f>
        <v>NovaStar NovaPro HD (All-in-1 Controller)</v>
      </c>
      <c r="C186" s="97" t="str">
        <f>'[1]Комплектующие'!$C$379:$E$379</f>
        <v>3840×1920</v>
      </c>
      <c r="D186" s="95">
        <f>'[1]Комплектующие'!$H$379</f>
        <v>0</v>
      </c>
      <c r="E186" s="98">
        <f>'[1]Комплектующие'!$P$379</f>
        <v>0</v>
      </c>
      <c r="F186" s="77">
        <f>'[1]Комплектующие'!$I$379</f>
        <v>0</v>
      </c>
      <c r="G186" s="48">
        <f>'[1]Комплектующие'!$K$379</f>
        <v>0</v>
      </c>
      <c r="H186" s="99">
        <f>'[1]Комплектующие'!$L$379</f>
        <v>0</v>
      </c>
      <c r="I186" s="93">
        <f>'[1]Комплектующие'!$M$379</f>
        <v>0</v>
      </c>
      <c r="J186" s="93">
        <f>'[1]Комплектующие'!$N$379</f>
        <v>0</v>
      </c>
      <c r="K186" s="93">
        <f>'[1]Комплектующие'!$O$379</f>
        <v>0</v>
      </c>
      <c r="L186" s="93"/>
      <c r="M186" s="92"/>
      <c r="N186" s="45"/>
      <c r="O186" s="49"/>
      <c r="P186" s="51">
        <f>'[1]Комплектующие'!$AT$379</f>
        <v>3994.7</v>
      </c>
      <c r="Q186" s="44"/>
      <c r="R186" s="71"/>
      <c r="S186" s="51">
        <f t="shared" si="37"/>
        <v>0</v>
      </c>
      <c r="T186" s="44"/>
      <c r="U186" s="41"/>
      <c r="V186" s="50">
        <f t="shared" si="36"/>
        <v>0</v>
      </c>
      <c r="W186" s="50">
        <f t="shared" si="33"/>
        <v>0</v>
      </c>
      <c r="X186" s="50">
        <f t="shared" si="34"/>
        <v>0</v>
      </c>
      <c r="Y186" s="51">
        <f t="shared" si="35"/>
        <v>0</v>
      </c>
    </row>
    <row r="187" spans="2:25" ht="15">
      <c r="B187" s="52" t="str">
        <f>'[1]Комплектующие'!$A$380</f>
        <v>NovaStar VX1000 (All-in-1 Controller)</v>
      </c>
      <c r="C187" s="97" t="str">
        <f>'[1]Комплектующие'!$C$380:$E$380</f>
        <v>10240×8192</v>
      </c>
      <c r="D187" s="95">
        <f>'[1]Комплектующие'!$H$380</f>
        <v>0</v>
      </c>
      <c r="E187" s="98">
        <f>'[1]Комплектующие'!$P$380</f>
        <v>0</v>
      </c>
      <c r="F187" s="77">
        <f>'[1]Комплектующие'!$I$380</f>
        <v>0</v>
      </c>
      <c r="G187" s="48">
        <f>'[1]Комплектующие'!$K$380</f>
        <v>0</v>
      </c>
      <c r="H187" s="99">
        <f>'[1]Комплектующие'!$L$380</f>
        <v>0</v>
      </c>
      <c r="I187" s="93">
        <f>'[1]Комплектующие'!$M$380</f>
        <v>0</v>
      </c>
      <c r="J187" s="93">
        <f>'[1]Комплектующие'!$N$380</f>
        <v>0</v>
      </c>
      <c r="K187" s="93">
        <f>'[1]Комплектующие'!$O$380</f>
        <v>0</v>
      </c>
      <c r="L187" s="93"/>
      <c r="M187" s="92"/>
      <c r="N187" s="45"/>
      <c r="O187" s="49"/>
      <c r="P187" s="51">
        <f>'[1]Комплектующие'!$AT$380</f>
        <v>2803.9</v>
      </c>
      <c r="Q187" s="44"/>
      <c r="R187" s="71"/>
      <c r="S187" s="51">
        <f t="shared" si="37"/>
        <v>0</v>
      </c>
      <c r="T187" s="44"/>
      <c r="U187" s="41"/>
      <c r="V187" s="50">
        <f t="shared" si="36"/>
        <v>0</v>
      </c>
      <c r="W187" s="50">
        <f t="shared" si="33"/>
        <v>0</v>
      </c>
      <c r="X187" s="50">
        <f t="shared" si="34"/>
        <v>0</v>
      </c>
      <c r="Y187" s="51">
        <f t="shared" si="35"/>
        <v>0</v>
      </c>
    </row>
    <row r="188" spans="2:25" ht="15">
      <c r="B188" s="52" t="str">
        <f>'[1]Комплектующие'!$A$381</f>
        <v>NovaStar VX16S (All-in-1 Controller)</v>
      </c>
      <c r="C188" s="97" t="str">
        <f>'[1]Комплектующие'!$C$381:$E$381</f>
        <v>16384×8192</v>
      </c>
      <c r="D188" s="95">
        <f>'[1]Комплектующие'!$H$381</f>
        <v>0</v>
      </c>
      <c r="E188" s="98">
        <f>'[1]Комплектующие'!$P$381</f>
        <v>0</v>
      </c>
      <c r="F188" s="77">
        <f>'[1]Комплектующие'!$I$381</f>
        <v>0</v>
      </c>
      <c r="G188" s="48">
        <f>'[1]Комплектующие'!$K$381</f>
        <v>0</v>
      </c>
      <c r="H188" s="99">
        <f>'[1]Комплектующие'!$L$381</f>
        <v>0</v>
      </c>
      <c r="I188" s="93">
        <f>'[1]Комплектующие'!$M$381</f>
        <v>0</v>
      </c>
      <c r="J188" s="93">
        <f>'[1]Комплектующие'!$N$381</f>
        <v>0</v>
      </c>
      <c r="K188" s="93">
        <f>'[1]Комплектующие'!$O$381</f>
        <v>0</v>
      </c>
      <c r="L188" s="93"/>
      <c r="M188" s="92"/>
      <c r="N188" s="45"/>
      <c r="O188" s="49"/>
      <c r="P188" s="51">
        <f>'[1]Комплектующие'!$AT$381</f>
        <v>4762.9</v>
      </c>
      <c r="Q188" s="44"/>
      <c r="R188" s="71"/>
      <c r="S188" s="51">
        <f>ROUND(ROUND($S$3*ROUND(P188/1.2,2),2)*1.2,2)</f>
        <v>0</v>
      </c>
      <c r="T188" s="44"/>
      <c r="U188" s="41"/>
      <c r="V188" s="50">
        <f t="shared" si="36"/>
        <v>0</v>
      </c>
      <c r="W188" s="50">
        <f>ROUND(U188*V188,2)</f>
        <v>0</v>
      </c>
      <c r="X188" s="50">
        <f>ROUND(W188*0.2,2)</f>
        <v>0</v>
      </c>
      <c r="Y188" s="51">
        <f>W188+X188</f>
        <v>0</v>
      </c>
    </row>
    <row r="189" spans="2:25" ht="15">
      <c r="B189" s="52" t="str">
        <f>'[1]Комплектующие'!$A$382</f>
        <v>NovaStar VX6S (All-in-1 Controller)</v>
      </c>
      <c r="C189" s="97" t="str">
        <f>'[1]Комплектующие'!$C$382:$E$382</f>
        <v>4096×4096</v>
      </c>
      <c r="D189" s="95">
        <f>'[1]Комплектующие'!$H$382</f>
        <v>0</v>
      </c>
      <c r="E189" s="98">
        <f>'[1]Комплектующие'!$P$382</f>
        <v>0</v>
      </c>
      <c r="F189" s="77">
        <f>'[1]Комплектующие'!$I$382</f>
        <v>0</v>
      </c>
      <c r="G189" s="48">
        <f>'[1]Комплектующие'!$K$382</f>
        <v>0</v>
      </c>
      <c r="H189" s="99">
        <f>'[1]Комплектующие'!$L$382</f>
        <v>0</v>
      </c>
      <c r="I189" s="93">
        <f>'[1]Комплектующие'!$M$382</f>
        <v>0</v>
      </c>
      <c r="J189" s="93">
        <f>'[1]Комплектующие'!$N$382</f>
        <v>0</v>
      </c>
      <c r="K189" s="93">
        <f>'[1]Комплектующие'!$O$382</f>
        <v>0</v>
      </c>
      <c r="L189" s="93"/>
      <c r="M189" s="92"/>
      <c r="N189" s="45"/>
      <c r="O189" s="49"/>
      <c r="P189" s="51">
        <f>'[1]Комплектующие'!$AT$382</f>
        <v>2074.2</v>
      </c>
      <c r="Q189" s="44"/>
      <c r="R189" s="71"/>
      <c r="S189" s="51">
        <f t="shared" si="37"/>
        <v>0</v>
      </c>
      <c r="T189" s="44"/>
      <c r="U189" s="41"/>
      <c r="V189" s="50">
        <f t="shared" si="36"/>
        <v>0</v>
      </c>
      <c r="W189" s="50">
        <f t="shared" si="33"/>
        <v>0</v>
      </c>
      <c r="X189" s="50">
        <f t="shared" si="34"/>
        <v>0</v>
      </c>
      <c r="Y189" s="51">
        <f t="shared" si="35"/>
        <v>0</v>
      </c>
    </row>
    <row r="190" spans="2:25" ht="15">
      <c r="B190" s="52" t="str">
        <f>'[1]Комплектующие'!$A$384</f>
        <v>NovaStar VX4S-N (All-in-1 Controller)</v>
      </c>
      <c r="C190" s="97" t="str">
        <f>'[1]Комплектующие'!$C$384:$E$384</f>
        <v>3840×1920</v>
      </c>
      <c r="D190" s="95">
        <f>'[1]Комплектующие'!$H$384</f>
        <v>0</v>
      </c>
      <c r="E190" s="98">
        <f>'[1]Комплектующие'!$P$384</f>
        <v>0</v>
      </c>
      <c r="F190" s="77">
        <f>'[1]Комплектующие'!$I$384</f>
        <v>0</v>
      </c>
      <c r="G190" s="48">
        <f>'[1]Комплектующие'!$K$384</f>
        <v>0</v>
      </c>
      <c r="H190" s="99">
        <f>'[1]Комплектующие'!$L$384</f>
        <v>0</v>
      </c>
      <c r="I190" s="93">
        <f>'[1]Комплектующие'!$M$384</f>
        <v>0</v>
      </c>
      <c r="J190" s="93">
        <f>'[1]Комплектующие'!$N$384</f>
        <v>0</v>
      </c>
      <c r="K190" s="93">
        <f>'[1]Комплектующие'!$O$384</f>
        <v>0</v>
      </c>
      <c r="L190" s="93"/>
      <c r="M190" s="92"/>
      <c r="N190" s="45"/>
      <c r="O190" s="49"/>
      <c r="P190" s="51">
        <f>'[1]Комплектующие'!$AT$384</f>
        <v>1597.9</v>
      </c>
      <c r="Q190" s="44"/>
      <c r="R190" s="71"/>
      <c r="S190" s="51">
        <f>ROUND(ROUND($S$3*ROUND(P190/1.2,2),2)*1.2,2)</f>
        <v>0</v>
      </c>
      <c r="T190" s="44"/>
      <c r="U190" s="41"/>
      <c r="V190" s="50">
        <f t="shared" si="36"/>
        <v>0</v>
      </c>
      <c r="W190" s="50">
        <f>ROUND(U190*V190,2)</f>
        <v>0</v>
      </c>
      <c r="X190" s="50">
        <f>ROUND(W190*0.2,2)</f>
        <v>0</v>
      </c>
      <c r="Y190" s="51">
        <f>W190+X190</f>
        <v>0</v>
      </c>
    </row>
    <row r="191" spans="2:25" ht="15">
      <c r="B191" s="52" t="str">
        <f>'[1]Комплектующие'!$A$385</f>
        <v>NovaStar VX400S (All-in-1 Controller)</v>
      </c>
      <c r="C191" s="97" t="str">
        <f>'[1]Комплектующие'!$C$385:$E$385</f>
        <v>3840×1920</v>
      </c>
      <c r="D191" s="95">
        <f>'[1]Комплектующие'!$H$385</f>
        <v>0</v>
      </c>
      <c r="E191" s="98">
        <f>'[1]Комплектующие'!$P$385</f>
        <v>0</v>
      </c>
      <c r="F191" s="77">
        <f>'[1]Комплектующие'!$I$385</f>
        <v>0</v>
      </c>
      <c r="G191" s="48">
        <f>'[1]Комплектующие'!$K$385</f>
        <v>0</v>
      </c>
      <c r="H191" s="99">
        <f>'[1]Комплектующие'!$L$385</f>
        <v>0</v>
      </c>
      <c r="I191" s="93">
        <f>'[1]Комплектующие'!$M$385</f>
        <v>0</v>
      </c>
      <c r="J191" s="93">
        <f>'[1]Комплектующие'!$N$385</f>
        <v>0</v>
      </c>
      <c r="K191" s="93">
        <f>'[1]Комплектующие'!$O$385</f>
        <v>0</v>
      </c>
      <c r="L191" s="93"/>
      <c r="M191" s="92"/>
      <c r="N191" s="45"/>
      <c r="O191" s="49"/>
      <c r="P191" s="51">
        <f>'[1]Комплектующие'!$AT$385</f>
        <v>860.4</v>
      </c>
      <c r="Q191" s="44"/>
      <c r="R191" s="71"/>
      <c r="S191" s="51">
        <f>ROUND(ROUND($S$3*ROUND(P191/1.2,2),2)*1.2,2)</f>
        <v>0</v>
      </c>
      <c r="T191" s="44"/>
      <c r="U191" s="41"/>
      <c r="V191" s="50">
        <f t="shared" si="36"/>
        <v>0</v>
      </c>
      <c r="W191" s="50">
        <f>ROUND(U191*V191,2)</f>
        <v>0</v>
      </c>
      <c r="X191" s="50">
        <f>ROUND(W191*0.2,2)</f>
        <v>0</v>
      </c>
      <c r="Y191" s="51">
        <f>W191+X191</f>
        <v>0</v>
      </c>
    </row>
    <row r="192" spans="2:25" ht="15">
      <c r="B192" s="52" t="str">
        <f>'[1]Комплектующие'!$A$386</f>
        <v>NovaStar VX2S (All-in-1 Controller)</v>
      </c>
      <c r="C192" s="97" t="str">
        <f>'[1]Комплектующие'!$C$386:$E$386</f>
        <v>3840×1920</v>
      </c>
      <c r="D192" s="95">
        <f>'[1]Комплектующие'!$H$386</f>
        <v>0</v>
      </c>
      <c r="E192" s="98">
        <f>'[1]Комплектующие'!$P$386</f>
        <v>0</v>
      </c>
      <c r="F192" s="77">
        <f>'[1]Комплектующие'!$I$386</f>
        <v>0</v>
      </c>
      <c r="G192" s="48">
        <f>'[1]Комплектующие'!$K$386</f>
        <v>0</v>
      </c>
      <c r="H192" s="99">
        <f>'[1]Комплектующие'!$L$386</f>
        <v>0</v>
      </c>
      <c r="I192" s="93">
        <f>'[1]Комплектующие'!$M$386</f>
        <v>0</v>
      </c>
      <c r="J192" s="93">
        <f>'[1]Комплектующие'!$N$386</f>
        <v>0</v>
      </c>
      <c r="K192" s="93">
        <f>'[1]Комплектующие'!$O$386</f>
        <v>0</v>
      </c>
      <c r="L192" s="93"/>
      <c r="M192" s="92"/>
      <c r="N192" s="45"/>
      <c r="O192" s="49"/>
      <c r="P192" s="51">
        <f>'[1]Комплектующие'!$AT$386</f>
        <v>822</v>
      </c>
      <c r="Q192" s="44"/>
      <c r="R192" s="71"/>
      <c r="S192" s="51">
        <f t="shared" si="37"/>
        <v>0</v>
      </c>
      <c r="T192" s="44"/>
      <c r="U192" s="41"/>
      <c r="V192" s="50">
        <f t="shared" si="36"/>
        <v>0</v>
      </c>
      <c r="W192" s="50">
        <f t="shared" si="33"/>
        <v>0</v>
      </c>
      <c r="X192" s="50">
        <f t="shared" si="34"/>
        <v>0</v>
      </c>
      <c r="Y192" s="51">
        <f t="shared" si="35"/>
        <v>0</v>
      </c>
    </row>
    <row r="193" spans="2:25" ht="15">
      <c r="B193" s="52" t="str">
        <f>'[1]Комплектующие'!$A$391</f>
        <v>NovaStar VS7 NOVA (видеопроцессор)</v>
      </c>
      <c r="C193" s="97" t="str">
        <f>'[1]Комплектующие'!$C$391:$E$391</f>
        <v>3840×3518</v>
      </c>
      <c r="D193" s="95">
        <f>'[1]Комплектующие'!$H$391</f>
        <v>0</v>
      </c>
      <c r="E193" s="98">
        <f>'[1]Комплектующие'!$P$391</f>
        <v>0</v>
      </c>
      <c r="F193" s="77">
        <f>'[1]Комплектующие'!$I$391</f>
        <v>0</v>
      </c>
      <c r="G193" s="48">
        <f>'[1]Комплектующие'!$K$391</f>
        <v>0</v>
      </c>
      <c r="H193" s="99">
        <f>'[1]Комплектующие'!$L$391</f>
        <v>0</v>
      </c>
      <c r="I193" s="93">
        <f>'[1]Комплектующие'!$M$391</f>
        <v>0</v>
      </c>
      <c r="J193" s="93">
        <f>'[1]Комплектующие'!$N$391</f>
        <v>0</v>
      </c>
      <c r="K193" s="93">
        <f>'[1]Комплектующие'!$O$391</f>
        <v>0</v>
      </c>
      <c r="L193" s="93"/>
      <c r="M193" s="92"/>
      <c r="N193" s="45"/>
      <c r="O193" s="49"/>
      <c r="P193" s="51">
        <f>'[1]Комплектующие'!$AT$391</f>
        <v>3072.8</v>
      </c>
      <c r="Q193" s="44"/>
      <c r="R193" s="71"/>
      <c r="S193" s="51">
        <f t="shared" si="37"/>
        <v>0</v>
      </c>
      <c r="T193" s="44"/>
      <c r="U193" s="41"/>
      <c r="V193" s="50">
        <f t="shared" si="36"/>
        <v>0</v>
      </c>
      <c r="W193" s="50">
        <f t="shared" si="33"/>
        <v>0</v>
      </c>
      <c r="X193" s="50">
        <f t="shared" si="34"/>
        <v>0</v>
      </c>
      <c r="Y193" s="51">
        <f t="shared" si="35"/>
        <v>0</v>
      </c>
    </row>
    <row r="194" spans="2:25" ht="15">
      <c r="B194" s="52" t="str">
        <f>'[1]Комплектующие'!$A$395</f>
        <v>NovaStar H2 (Video Splicing Processor)</v>
      </c>
      <c r="C194" s="97">
        <f>'[1]Комплектующие'!$C$395:$E$395</f>
        <v>0</v>
      </c>
      <c r="D194" s="95">
        <f>'[1]Комплектующие'!$H$395</f>
        <v>0</v>
      </c>
      <c r="E194" s="98">
        <f>'[1]Комплектующие'!$P$395</f>
        <v>0</v>
      </c>
      <c r="F194" s="77">
        <f>'[1]Комплектующие'!$I$395</f>
        <v>0</v>
      </c>
      <c r="G194" s="48">
        <f>'[1]Комплектующие'!$K$395</f>
        <v>0</v>
      </c>
      <c r="H194" s="99">
        <f>'[1]Комплектующие'!$L$395</f>
        <v>0</v>
      </c>
      <c r="I194" s="93">
        <f>'[1]Комплектующие'!$M$395</f>
        <v>0</v>
      </c>
      <c r="J194" s="93">
        <f>'[1]Комплектующие'!$N$395</f>
        <v>0</v>
      </c>
      <c r="K194" s="93">
        <f>'[1]Комплектующие'!$O$395</f>
        <v>0</v>
      </c>
      <c r="L194" s="93"/>
      <c r="M194" s="92"/>
      <c r="N194" s="45"/>
      <c r="O194" s="49"/>
      <c r="P194" s="51">
        <f>'[1]Комплектующие'!$AT$395</f>
        <v>860.4</v>
      </c>
      <c r="Q194" s="44"/>
      <c r="R194" s="71"/>
      <c r="S194" s="51">
        <f t="shared" si="37"/>
        <v>0</v>
      </c>
      <c r="T194" s="44"/>
      <c r="U194" s="41"/>
      <c r="V194" s="50">
        <f aca="true" t="shared" si="38" ref="V194:V211">IF(U194=0,0,IF(M194=0,S194/1.2,IF(AND(S194=0,MOD(U194,M194)&lt;&gt;0),0,ROUND(((U194-MOD(U194,M194))*R194+MOD(U194,M194)*S194)/1.2/U194,2))))</f>
        <v>0</v>
      </c>
      <c r="W194" s="50">
        <f t="shared" si="33"/>
        <v>0</v>
      </c>
      <c r="X194" s="50">
        <f t="shared" si="34"/>
        <v>0</v>
      </c>
      <c r="Y194" s="51">
        <f t="shared" si="35"/>
        <v>0</v>
      </c>
    </row>
    <row r="195" spans="2:25" ht="15">
      <c r="B195" s="52" t="str">
        <f>'[1]Комплектующие'!$A$396</f>
        <v>NovaStar H5 (Video Splicing Processor)</v>
      </c>
      <c r="C195" s="97">
        <f>'[1]Комплектующие'!$C$396:$E$396</f>
        <v>0</v>
      </c>
      <c r="D195" s="95">
        <f>'[1]Комплектующие'!$H$396</f>
        <v>0</v>
      </c>
      <c r="E195" s="98">
        <f>'[1]Комплектующие'!$P$396</f>
        <v>0</v>
      </c>
      <c r="F195" s="77">
        <f>'[1]Комплектующие'!$I$396</f>
        <v>0</v>
      </c>
      <c r="G195" s="48">
        <f>'[1]Комплектующие'!$K$396</f>
        <v>0</v>
      </c>
      <c r="H195" s="99">
        <f>'[1]Комплектующие'!$L$396</f>
        <v>0</v>
      </c>
      <c r="I195" s="93">
        <f>'[1]Комплектующие'!$M$396</f>
        <v>0</v>
      </c>
      <c r="J195" s="93">
        <f>'[1]Комплектующие'!$N$396</f>
        <v>0</v>
      </c>
      <c r="K195" s="93">
        <f>'[1]Комплектующие'!$O$396</f>
        <v>0</v>
      </c>
      <c r="L195" s="93"/>
      <c r="M195" s="92"/>
      <c r="N195" s="45"/>
      <c r="O195" s="49"/>
      <c r="P195" s="51">
        <f>'[1]Комплектующие'!$AT$396</f>
        <v>1920.5</v>
      </c>
      <c r="Q195" s="44"/>
      <c r="R195" s="71"/>
      <c r="S195" s="51">
        <f t="shared" si="37"/>
        <v>0</v>
      </c>
      <c r="T195" s="44"/>
      <c r="U195" s="41"/>
      <c r="V195" s="50">
        <f>IF(U195=0,0,IF(M195=0,S195/1.2,IF(AND(S195=0,MOD(U195,M195)&lt;&gt;0),0,ROUND(((U195-MOD(U195,M195))*R195+MOD(U195,M195)*S195)/1.2/U195,2))))</f>
        <v>0</v>
      </c>
      <c r="W195" s="50">
        <f>ROUND(U195*V195,2)</f>
        <v>0</v>
      </c>
      <c r="X195" s="50">
        <f>ROUND(W195*0.2,2)</f>
        <v>0</v>
      </c>
      <c r="Y195" s="51">
        <f>W195+X195</f>
        <v>0</v>
      </c>
    </row>
    <row r="196" spans="2:25" ht="15">
      <c r="B196" s="52" t="str">
        <f>'[1]Комплектующие'!$A$397</f>
        <v>NovaStar H9 (Video Splicing Processor)</v>
      </c>
      <c r="C196" s="97">
        <f>'[1]Комплектующие'!$C$397:$E$397</f>
        <v>0</v>
      </c>
      <c r="D196" s="95">
        <f>'[1]Комплектующие'!$H$397</f>
        <v>0</v>
      </c>
      <c r="E196" s="98">
        <f>'[1]Комплектующие'!$P$397</f>
        <v>0</v>
      </c>
      <c r="F196" s="77">
        <f>'[1]Комплектующие'!$I$397</f>
        <v>0</v>
      </c>
      <c r="G196" s="48">
        <f>'[1]Комплектующие'!$K$397</f>
        <v>0</v>
      </c>
      <c r="H196" s="99">
        <f>'[1]Комплектующие'!$L$397</f>
        <v>0</v>
      </c>
      <c r="I196" s="93">
        <f>'[1]Комплектующие'!$M$397</f>
        <v>0</v>
      </c>
      <c r="J196" s="93">
        <f>'[1]Комплектующие'!$N$397</f>
        <v>0</v>
      </c>
      <c r="K196" s="93">
        <f>'[1]Комплектующие'!$O$397</f>
        <v>0</v>
      </c>
      <c r="L196" s="93"/>
      <c r="M196" s="92"/>
      <c r="N196" s="45"/>
      <c r="O196" s="49"/>
      <c r="P196" s="51">
        <f>'[1]Комплектующие'!$AT$397</f>
        <v>3042.1</v>
      </c>
      <c r="Q196" s="44"/>
      <c r="R196" s="71"/>
      <c r="S196" s="51">
        <f t="shared" si="37"/>
        <v>0</v>
      </c>
      <c r="T196" s="44"/>
      <c r="U196" s="41"/>
      <c r="V196" s="50">
        <f t="shared" si="38"/>
        <v>0</v>
      </c>
      <c r="W196" s="50">
        <f t="shared" si="33"/>
        <v>0</v>
      </c>
      <c r="X196" s="50">
        <f t="shared" si="34"/>
        <v>0</v>
      </c>
      <c r="Y196" s="51">
        <f t="shared" si="35"/>
        <v>0</v>
      </c>
    </row>
    <row r="197" spans="2:25" ht="15">
      <c r="B197" s="52" t="str">
        <f>'[1]Комплектующие'!$A$398</f>
        <v>NovaStar H15 (Video Splicing Processor)</v>
      </c>
      <c r="C197" s="97">
        <f>'[1]Комплектующие'!$C$398:$E$398</f>
        <v>0</v>
      </c>
      <c r="D197" s="95">
        <f>'[1]Комплектующие'!$H$398</f>
        <v>0</v>
      </c>
      <c r="E197" s="98">
        <f>'[1]Комплектующие'!$P$398</f>
        <v>0</v>
      </c>
      <c r="F197" s="77">
        <f>'[1]Комплектующие'!$I$398</f>
        <v>0</v>
      </c>
      <c r="G197" s="48">
        <f>'[1]Комплектующие'!$K$398</f>
        <v>0</v>
      </c>
      <c r="H197" s="99">
        <f>'[1]Комплектующие'!$L$398</f>
        <v>0</v>
      </c>
      <c r="I197" s="93">
        <f>'[1]Комплектующие'!$M$398</f>
        <v>0</v>
      </c>
      <c r="J197" s="93">
        <f>'[1]Комплектующие'!$N$398</f>
        <v>0</v>
      </c>
      <c r="K197" s="93">
        <f>'[1]Комплектующие'!$O$398</f>
        <v>0</v>
      </c>
      <c r="L197" s="93"/>
      <c r="M197" s="92"/>
      <c r="N197" s="45"/>
      <c r="O197" s="49"/>
      <c r="P197" s="51">
        <f>'[1]Комплектующие'!$AT$398</f>
        <v>8388.8</v>
      </c>
      <c r="Q197" s="44"/>
      <c r="R197" s="71"/>
      <c r="S197" s="51">
        <f t="shared" si="37"/>
        <v>0</v>
      </c>
      <c r="T197" s="44"/>
      <c r="U197" s="41"/>
      <c r="V197" s="50">
        <f t="shared" si="38"/>
        <v>0</v>
      </c>
      <c r="W197" s="50">
        <f t="shared" si="33"/>
        <v>0</v>
      </c>
      <c r="X197" s="50">
        <f t="shared" si="34"/>
        <v>0</v>
      </c>
      <c r="Y197" s="51">
        <f t="shared" si="35"/>
        <v>0</v>
      </c>
    </row>
    <row r="198" spans="2:25" ht="15">
      <c r="B198" s="52" t="str">
        <f>'[1]Комплектующие'!$A$399</f>
        <v>NovaStar input card H_1×HDMI2.0+1×DP1.2 (HDMI2.0×1+DP1.2×1 Входная слот-карта серии H)</v>
      </c>
      <c r="C198" s="97">
        <f>'[1]Комплектующие'!$C$399:$E$399</f>
        <v>0</v>
      </c>
      <c r="D198" s="95">
        <f>'[1]Комплектующие'!$H$399</f>
        <v>0</v>
      </c>
      <c r="E198" s="98">
        <f>'[1]Комплектующие'!$P$399</f>
        <v>0</v>
      </c>
      <c r="F198" s="77">
        <f>'[1]Комплектующие'!$I$399</f>
        <v>0</v>
      </c>
      <c r="G198" s="48">
        <f>'[1]Комплектующие'!$K$399</f>
        <v>0</v>
      </c>
      <c r="H198" s="99">
        <f>'[1]Комплектующие'!$L$399</f>
        <v>0</v>
      </c>
      <c r="I198" s="93">
        <f>'[1]Комплектующие'!$M$399</f>
        <v>0</v>
      </c>
      <c r="J198" s="93">
        <f>'[1]Комплектующие'!$N$399</f>
        <v>0</v>
      </c>
      <c r="K198" s="93">
        <f>'[1]Комплектующие'!$O$399</f>
        <v>0</v>
      </c>
      <c r="L198" s="93"/>
      <c r="M198" s="92"/>
      <c r="N198" s="45"/>
      <c r="O198" s="49"/>
      <c r="P198" s="51">
        <f>'[1]Комплектующие'!$AT$399</f>
        <v>2250.8</v>
      </c>
      <c r="Q198" s="44"/>
      <c r="R198" s="71"/>
      <c r="S198" s="51">
        <f t="shared" si="37"/>
        <v>0</v>
      </c>
      <c r="T198" s="44"/>
      <c r="U198" s="41"/>
      <c r="V198" s="50">
        <f t="shared" si="38"/>
        <v>0</v>
      </c>
      <c r="W198" s="50">
        <f t="shared" si="33"/>
        <v>0</v>
      </c>
      <c r="X198" s="50">
        <f t="shared" si="34"/>
        <v>0</v>
      </c>
      <c r="Y198" s="51">
        <f t="shared" si="35"/>
        <v>0</v>
      </c>
    </row>
    <row r="199" spans="2:25" ht="15">
      <c r="B199" s="52" t="str">
        <f>'[1]Комплектующие'!$A$400</f>
        <v>NovaStar input card H_2×RJ45 (RJ45 Gigabit Ethernet ports ×2 Входная слот-карта серии H)</v>
      </c>
      <c r="C199" s="97">
        <f>'[1]Комплектующие'!$C$400:$E$400</f>
        <v>0</v>
      </c>
      <c r="D199" s="95">
        <f>'[1]Комплектующие'!$H$400</f>
        <v>0</v>
      </c>
      <c r="E199" s="98">
        <f>'[1]Комплектующие'!$P$400</f>
        <v>0</v>
      </c>
      <c r="F199" s="77">
        <f>'[1]Комплектующие'!$I$400</f>
        <v>0</v>
      </c>
      <c r="G199" s="48">
        <f>'[1]Комплектующие'!$K$400</f>
        <v>0</v>
      </c>
      <c r="H199" s="99">
        <f>'[1]Комплектующие'!$L$400</f>
        <v>0</v>
      </c>
      <c r="I199" s="93">
        <f>'[1]Комплектующие'!$M$400</f>
        <v>0</v>
      </c>
      <c r="J199" s="93">
        <f>'[1]Комплектующие'!$N$400</f>
        <v>0</v>
      </c>
      <c r="K199" s="93">
        <f>'[1]Комплектующие'!$O$400</f>
        <v>0</v>
      </c>
      <c r="L199" s="93"/>
      <c r="M199" s="92"/>
      <c r="N199" s="45"/>
      <c r="O199" s="49"/>
      <c r="P199" s="51">
        <f>'[1]Комплектующие'!$AT$400</f>
        <v>1997.3</v>
      </c>
      <c r="Q199" s="44"/>
      <c r="R199" s="71"/>
      <c r="S199" s="51">
        <f t="shared" si="37"/>
        <v>0</v>
      </c>
      <c r="T199" s="44"/>
      <c r="U199" s="41"/>
      <c r="V199" s="50">
        <f t="shared" si="38"/>
        <v>0</v>
      </c>
      <c r="W199" s="50">
        <f t="shared" si="33"/>
        <v>0</v>
      </c>
      <c r="X199" s="50">
        <f t="shared" si="34"/>
        <v>0</v>
      </c>
      <c r="Y199" s="51">
        <f t="shared" si="35"/>
        <v>0</v>
      </c>
    </row>
    <row r="200" spans="2:25" ht="15">
      <c r="B200" s="52" t="str">
        <f>'[1]Комплектующие'!$A$401</f>
        <v>NovaStar preview card H_2×RJ45+1×HDMI1.3 (RJ45 Gigabit Ethernet outputs ×2+HDMI1.3×1 Карта предпросмотра серии H)</v>
      </c>
      <c r="C200" s="97">
        <f>'[1]Комплектующие'!$C$401:$E$401</f>
        <v>0</v>
      </c>
      <c r="D200" s="95">
        <f>'[1]Комплектующие'!$H$401</f>
        <v>0</v>
      </c>
      <c r="E200" s="98">
        <f>'[1]Комплектующие'!$P$401</f>
        <v>0</v>
      </c>
      <c r="F200" s="77">
        <f>'[1]Комплектующие'!$I$401</f>
        <v>0</v>
      </c>
      <c r="G200" s="48">
        <f>'[1]Комплектующие'!$K$401</f>
        <v>0</v>
      </c>
      <c r="H200" s="99">
        <f>'[1]Комплектующие'!$L$401</f>
        <v>0</v>
      </c>
      <c r="I200" s="93">
        <f>'[1]Комплектующие'!$M$401</f>
        <v>0</v>
      </c>
      <c r="J200" s="93">
        <f>'[1]Комплектующие'!$N$401</f>
        <v>0</v>
      </c>
      <c r="K200" s="93">
        <f>'[1]Комплектующие'!$O$401</f>
        <v>0</v>
      </c>
      <c r="L200" s="93"/>
      <c r="M200" s="92"/>
      <c r="N200" s="45"/>
      <c r="O200" s="49"/>
      <c r="P200" s="51">
        <f>'[1]Комплектующие'!$AT$401</f>
        <v>1674.7</v>
      </c>
      <c r="Q200" s="44"/>
      <c r="R200" s="71"/>
      <c r="S200" s="51">
        <f t="shared" si="37"/>
        <v>0</v>
      </c>
      <c r="T200" s="44"/>
      <c r="U200" s="41"/>
      <c r="V200" s="50">
        <f t="shared" si="38"/>
        <v>0</v>
      </c>
      <c r="W200" s="50">
        <f t="shared" si="33"/>
        <v>0</v>
      </c>
      <c r="X200" s="50">
        <f t="shared" si="34"/>
        <v>0</v>
      </c>
      <c r="Y200" s="51">
        <f t="shared" si="35"/>
        <v>0</v>
      </c>
    </row>
    <row r="201" spans="2:25" ht="15">
      <c r="B201" s="52" t="str">
        <f>'[1]Комплектующие'!$A$402</f>
        <v>NovaStar input card H_4×HDMI (HDMI1.3×2+HDMI1.4×2 Входная слот-карта серии H)</v>
      </c>
      <c r="C201" s="97">
        <f>'[1]Комплектующие'!$C$402:$E$402</f>
        <v>0</v>
      </c>
      <c r="D201" s="95">
        <f>'[1]Комплектующие'!$H$402</f>
        <v>0</v>
      </c>
      <c r="E201" s="98">
        <f>'[1]Комплектующие'!$P$402</f>
        <v>0</v>
      </c>
      <c r="F201" s="77">
        <f>'[1]Комплектующие'!$I$402</f>
        <v>0</v>
      </c>
      <c r="G201" s="48">
        <f>'[1]Комплектующие'!$K$402</f>
        <v>0</v>
      </c>
      <c r="H201" s="99">
        <f>'[1]Комплектующие'!$L$402</f>
        <v>0</v>
      </c>
      <c r="I201" s="93">
        <f>'[1]Комплектующие'!$M$402</f>
        <v>0</v>
      </c>
      <c r="J201" s="93">
        <f>'[1]Комплектующие'!$N$402</f>
        <v>0</v>
      </c>
      <c r="K201" s="93">
        <f>'[1]Комплектующие'!$O$402</f>
        <v>0</v>
      </c>
      <c r="L201" s="93"/>
      <c r="M201" s="92"/>
      <c r="N201" s="45"/>
      <c r="O201" s="49"/>
      <c r="P201" s="51">
        <f>'[1]Комплектующие'!$AT$402</f>
        <v>1090.9</v>
      </c>
      <c r="Q201" s="44"/>
      <c r="R201" s="71"/>
      <c r="S201" s="51">
        <f t="shared" si="37"/>
        <v>0</v>
      </c>
      <c r="T201" s="44"/>
      <c r="U201" s="41"/>
      <c r="V201" s="50">
        <f>IF(U201=0,0,IF(M201=0,S201/1.2,IF(AND(S201=0,MOD(U201,M201)&lt;&gt;0),0,ROUND(((U201-MOD(U201,M201))*R201+MOD(U201,M201)*S201)/1.2/U201,2))))</f>
        <v>0</v>
      </c>
      <c r="W201" s="50">
        <f>ROUND(U201*V201,2)</f>
        <v>0</v>
      </c>
      <c r="X201" s="50">
        <f>ROUND(W201*0.2,2)</f>
        <v>0</v>
      </c>
      <c r="Y201" s="51">
        <f>W201+X201</f>
        <v>0</v>
      </c>
    </row>
    <row r="202" spans="2:25" ht="15">
      <c r="B202" s="52" t="str">
        <f>'[1]Комплектующие'!$A$403</f>
        <v>NovaStar input card H_4×DVI (DVI×4 Входная слот-карта серии H)</v>
      </c>
      <c r="C202" s="97">
        <f>'[1]Комплектующие'!$C$403:$E$403</f>
        <v>0</v>
      </c>
      <c r="D202" s="95">
        <f>'[1]Комплектующие'!$H$403</f>
        <v>0</v>
      </c>
      <c r="E202" s="98">
        <f>'[1]Комплектующие'!$P$403</f>
        <v>0</v>
      </c>
      <c r="F202" s="77">
        <f>'[1]Комплектующие'!$I$403</f>
        <v>0</v>
      </c>
      <c r="G202" s="48">
        <f>'[1]Комплектующие'!$K$403</f>
        <v>0</v>
      </c>
      <c r="H202" s="99">
        <f>'[1]Комплектующие'!$L$403</f>
        <v>0</v>
      </c>
      <c r="I202" s="93">
        <f>'[1]Комплектующие'!$M$403</f>
        <v>0</v>
      </c>
      <c r="J202" s="93">
        <f>'[1]Комплектующие'!$N$403</f>
        <v>0</v>
      </c>
      <c r="K202" s="93">
        <f>'[1]Комплектующие'!$O$403</f>
        <v>0</v>
      </c>
      <c r="L202" s="93"/>
      <c r="M202" s="92"/>
      <c r="N202" s="45"/>
      <c r="O202" s="49"/>
      <c r="P202" s="51">
        <f>'[1]Комплектующие'!$AT$403</f>
        <v>1090.9</v>
      </c>
      <c r="Q202" s="44"/>
      <c r="R202" s="71"/>
      <c r="S202" s="51">
        <f t="shared" si="37"/>
        <v>0</v>
      </c>
      <c r="T202" s="44"/>
      <c r="U202" s="41"/>
      <c r="V202" s="50">
        <f>IF(U202=0,0,IF(M202=0,S202/1.2,IF(AND(S202=0,MOD(U202,M202)&lt;&gt;0),0,ROUND(((U202-MOD(U202,M202))*R202+MOD(U202,M202)*S202)/1.2/U202,2))))</f>
        <v>0</v>
      </c>
      <c r="W202" s="50">
        <f>ROUND(U202*V202,2)</f>
        <v>0</v>
      </c>
      <c r="X202" s="50">
        <f>ROUND(W202*0.2,2)</f>
        <v>0</v>
      </c>
      <c r="Y202" s="51">
        <f>W202+X202</f>
        <v>0</v>
      </c>
    </row>
    <row r="203" spans="2:25" ht="15">
      <c r="B203" s="52" t="str">
        <f>'[1]Комплектующие'!$A$404</f>
        <v>NovaStar input card H_4×3G-SDI (3G-SDI×4 Входная слот-карта серии H)</v>
      </c>
      <c r="C203" s="97">
        <f>'[1]Комплектующие'!$C$404:$E$404</f>
        <v>0</v>
      </c>
      <c r="D203" s="95">
        <f>'[1]Комплектующие'!$H$404</f>
        <v>0</v>
      </c>
      <c r="E203" s="98">
        <f>'[1]Комплектующие'!$P$404</f>
        <v>0</v>
      </c>
      <c r="F203" s="77">
        <f>'[1]Комплектующие'!$I$404</f>
        <v>0</v>
      </c>
      <c r="G203" s="48">
        <f>'[1]Комплектующие'!$K$404</f>
        <v>0</v>
      </c>
      <c r="H203" s="99">
        <f>'[1]Комплектующие'!$L$404</f>
        <v>0</v>
      </c>
      <c r="I203" s="93">
        <f>'[1]Комплектующие'!$M$404</f>
        <v>0</v>
      </c>
      <c r="J203" s="93">
        <f>'[1]Комплектующие'!$N$404</f>
        <v>0</v>
      </c>
      <c r="K203" s="93">
        <f>'[1]Комплектующие'!$O$404</f>
        <v>0</v>
      </c>
      <c r="L203" s="93"/>
      <c r="M203" s="92"/>
      <c r="N203" s="45"/>
      <c r="O203" s="49"/>
      <c r="P203" s="51">
        <f>'[1]Комплектующие'!$AT$404</f>
        <v>2166.3</v>
      </c>
      <c r="Q203" s="44"/>
      <c r="R203" s="71"/>
      <c r="S203" s="51">
        <f t="shared" si="37"/>
        <v>0</v>
      </c>
      <c r="T203" s="44"/>
      <c r="U203" s="41"/>
      <c r="V203" s="50">
        <f>IF(U203=0,0,IF(M203=0,S203/1.2,IF(AND(S203=0,MOD(U203,M203)&lt;&gt;0),0,ROUND(((U203-MOD(U203,M203))*R203+MOD(U203,M203)*S203)/1.2/U203,2))))</f>
        <v>0</v>
      </c>
      <c r="W203" s="50">
        <f>ROUND(U203*V203,2)</f>
        <v>0</v>
      </c>
      <c r="X203" s="50">
        <f>ROUND(W203*0.2,2)</f>
        <v>0</v>
      </c>
      <c r="Y203" s="51">
        <f>W203+X203</f>
        <v>0</v>
      </c>
    </row>
    <row r="204" spans="2:25" ht="15">
      <c r="B204" s="52" t="str">
        <f>'[1]Комплектующие'!$A$405</f>
        <v>NovaStar input card H_4×VGA (VGA×4 Входная слот-карта серии H)</v>
      </c>
      <c r="C204" s="97">
        <f>'[1]Комплектующие'!$C$405:$E$405</f>
        <v>0</v>
      </c>
      <c r="D204" s="95">
        <f>'[1]Комплектующие'!$H$405</f>
        <v>0</v>
      </c>
      <c r="E204" s="98">
        <f>'[1]Комплектующие'!$P$405</f>
        <v>0</v>
      </c>
      <c r="F204" s="77">
        <f>'[1]Комплектующие'!$I$405</f>
        <v>0</v>
      </c>
      <c r="G204" s="48">
        <f>'[1]Комплектующие'!$K$405</f>
        <v>0</v>
      </c>
      <c r="H204" s="99">
        <f>'[1]Комплектующие'!$L$405</f>
        <v>0</v>
      </c>
      <c r="I204" s="93">
        <f>'[1]Комплектующие'!$M$405</f>
        <v>0</v>
      </c>
      <c r="J204" s="93">
        <f>'[1]Комплектующие'!$N$405</f>
        <v>0</v>
      </c>
      <c r="K204" s="93">
        <f>'[1]Комплектующие'!$O$405</f>
        <v>0</v>
      </c>
      <c r="L204" s="93"/>
      <c r="M204" s="92"/>
      <c r="N204" s="45"/>
      <c r="O204" s="49"/>
      <c r="P204" s="51">
        <f>'[1]Комплектующие'!$AT$405</f>
        <v>1090.9</v>
      </c>
      <c r="Q204" s="44"/>
      <c r="R204" s="71"/>
      <c r="S204" s="51">
        <f t="shared" si="37"/>
        <v>0</v>
      </c>
      <c r="T204" s="44"/>
      <c r="U204" s="41"/>
      <c r="V204" s="50">
        <f>IF(U204=0,0,IF(M204=0,S204/1.2,IF(AND(S204=0,MOD(U204,M204)&lt;&gt;0),0,ROUND(((U204-MOD(U204,M204))*R204+MOD(U204,M204)*S204)/1.2/U204,2))))</f>
        <v>0</v>
      </c>
      <c r="W204" s="50">
        <f>ROUND(U204*V204,2)</f>
        <v>0</v>
      </c>
      <c r="X204" s="50">
        <f>ROUND(W204*0.2,2)</f>
        <v>0</v>
      </c>
      <c r="Y204" s="51">
        <f>W204+X204</f>
        <v>0</v>
      </c>
    </row>
    <row r="205" spans="2:25" ht="15">
      <c r="B205" s="52" t="str">
        <f>'[1]Комплектующие'!$A$406</f>
        <v>NovaStar input card H_2×CVBS+2×VGA (CVBS×2+VGA×2 Входная слот-карта серии H)</v>
      </c>
      <c r="C205" s="97">
        <f>'[1]Комплектующие'!$C$406:$E$406</f>
        <v>0</v>
      </c>
      <c r="D205" s="95">
        <f>'[1]Комплектующие'!$H$406</f>
        <v>0</v>
      </c>
      <c r="E205" s="98">
        <f>'[1]Комплектующие'!$P$406</f>
        <v>0</v>
      </c>
      <c r="F205" s="77">
        <f>'[1]Комплектующие'!$I$406</f>
        <v>0</v>
      </c>
      <c r="G205" s="48">
        <f>'[1]Комплектующие'!$K$406</f>
        <v>0</v>
      </c>
      <c r="H205" s="99">
        <f>'[1]Комплектующие'!$L$406</f>
        <v>0</v>
      </c>
      <c r="I205" s="93">
        <f>'[1]Комплектующие'!$M$406</f>
        <v>0</v>
      </c>
      <c r="J205" s="93">
        <f>'[1]Комплектующие'!$N$406</f>
        <v>0</v>
      </c>
      <c r="K205" s="93">
        <f>'[1]Комплектующие'!$O$406</f>
        <v>0</v>
      </c>
      <c r="L205" s="93"/>
      <c r="M205" s="92"/>
      <c r="N205" s="45"/>
      <c r="O205" s="49"/>
      <c r="P205" s="51">
        <f>'[1]Комплектующие'!$AT$406</f>
        <v>1090.9</v>
      </c>
      <c r="Q205" s="44"/>
      <c r="R205" s="71"/>
      <c r="S205" s="51">
        <f t="shared" si="37"/>
        <v>0</v>
      </c>
      <c r="T205" s="44"/>
      <c r="U205" s="41"/>
      <c r="V205" s="50">
        <f t="shared" si="38"/>
        <v>0</v>
      </c>
      <c r="W205" s="50">
        <f t="shared" si="33"/>
        <v>0</v>
      </c>
      <c r="X205" s="50">
        <f t="shared" si="34"/>
        <v>0</v>
      </c>
      <c r="Y205" s="51">
        <f t="shared" si="35"/>
        <v>0</v>
      </c>
    </row>
    <row r="206" spans="2:25" ht="15">
      <c r="B206" s="52" t="str">
        <f>'[1]Комплектующие'!$A$407</f>
        <v>NovaStar input card H_2×DP1.1 (DP1.1×2 Входная слот-карта серии H)</v>
      </c>
      <c r="C206" s="97">
        <f>'[1]Комплектующие'!$C$407:$E$407</f>
        <v>0</v>
      </c>
      <c r="D206" s="95">
        <f>'[1]Комплектующие'!$H$407</f>
        <v>0</v>
      </c>
      <c r="E206" s="98">
        <f>'[1]Комплектующие'!$P$407</f>
        <v>0</v>
      </c>
      <c r="F206" s="77">
        <f>'[1]Комплектующие'!$I$407</f>
        <v>0</v>
      </c>
      <c r="G206" s="48">
        <f>'[1]Комплектующие'!$K$407</f>
        <v>0</v>
      </c>
      <c r="H206" s="99">
        <f>'[1]Комплектующие'!$L$407</f>
        <v>0</v>
      </c>
      <c r="I206" s="93">
        <f>'[1]Комплектующие'!$M$407</f>
        <v>0</v>
      </c>
      <c r="J206" s="93">
        <f>'[1]Комплектующие'!$N$407</f>
        <v>0</v>
      </c>
      <c r="K206" s="93">
        <f>'[1]Комплектующие'!$O$407</f>
        <v>0</v>
      </c>
      <c r="L206" s="93"/>
      <c r="M206" s="92"/>
      <c r="N206" s="45"/>
      <c r="O206" s="49"/>
      <c r="P206" s="51">
        <f>'[1]Комплектующие'!$AT$407</f>
        <v>1090.9</v>
      </c>
      <c r="Q206" s="44"/>
      <c r="R206" s="71"/>
      <c r="S206" s="51">
        <f t="shared" si="37"/>
        <v>0</v>
      </c>
      <c r="T206" s="44"/>
      <c r="U206" s="41"/>
      <c r="V206" s="50">
        <f>IF(U206=0,0,IF(M206=0,S206/1.2,IF(AND(S206=0,MOD(U206,M206)&lt;&gt;0),0,ROUND(((U206-MOD(U206,M206))*R206+MOD(U206,M206)*S206)/1.2/U206,2))))</f>
        <v>0</v>
      </c>
      <c r="W206" s="50">
        <f>ROUND(U206*V206,2)</f>
        <v>0</v>
      </c>
      <c r="X206" s="50">
        <f>ROUND(W206*0.2,2)</f>
        <v>0</v>
      </c>
      <c r="Y206" s="51">
        <f>W206+X206</f>
        <v>0</v>
      </c>
    </row>
    <row r="207" spans="2:25" ht="15">
      <c r="B207" s="52" t="str">
        <f>'[1]Комплектующие'!$A$408</f>
        <v>NovaStar input card H_1×12G-SDI (12G-SDI×1, 12G-SDI LOOP×1 Входная слот-карта серии H)</v>
      </c>
      <c r="C207" s="97">
        <f>'[1]Комплектующие'!$C$408:$E$408</f>
        <v>0</v>
      </c>
      <c r="D207" s="95">
        <f>'[1]Комплектующие'!$H$408</f>
        <v>0</v>
      </c>
      <c r="E207" s="98">
        <f>'[1]Комплектующие'!$P$408</f>
        <v>0</v>
      </c>
      <c r="F207" s="77">
        <f>'[1]Комплектующие'!$I$408</f>
        <v>0</v>
      </c>
      <c r="G207" s="48">
        <f>'[1]Комплектующие'!$K$408</f>
        <v>0</v>
      </c>
      <c r="H207" s="99">
        <f>'[1]Комплектующие'!$L$408</f>
        <v>0</v>
      </c>
      <c r="I207" s="93">
        <f>'[1]Комплектующие'!$M$408</f>
        <v>0</v>
      </c>
      <c r="J207" s="93">
        <f>'[1]Комплектующие'!$N$408</f>
        <v>0</v>
      </c>
      <c r="K207" s="93">
        <f>'[1]Комплектующие'!$O$408</f>
        <v>0</v>
      </c>
      <c r="L207" s="93"/>
      <c r="M207" s="92"/>
      <c r="N207" s="45"/>
      <c r="O207" s="49"/>
      <c r="P207" s="51">
        <f>'[1]Комплектующие'!$AT$408</f>
        <v>2250.8</v>
      </c>
      <c r="Q207" s="44"/>
      <c r="R207" s="71"/>
      <c r="S207" s="51">
        <f t="shared" si="37"/>
        <v>0</v>
      </c>
      <c r="T207" s="44"/>
      <c r="U207" s="41"/>
      <c r="V207" s="50">
        <f t="shared" si="38"/>
        <v>0</v>
      </c>
      <c r="W207" s="50">
        <f t="shared" si="33"/>
        <v>0</v>
      </c>
      <c r="X207" s="50">
        <f t="shared" si="34"/>
        <v>0</v>
      </c>
      <c r="Y207" s="51">
        <f t="shared" si="35"/>
        <v>0</v>
      </c>
    </row>
    <row r="208" spans="2:25" ht="15">
      <c r="B208" s="52" t="str">
        <f>'[1]Комплектующие'!$A$409</f>
        <v>NovaStar sending card H_16×RJ45+2×fiber (RJ45 Gigabit Ethernet outputs ×16+OPT outputs×2 Отправляющая слот-карта серии H)</v>
      </c>
      <c r="C208" s="97">
        <f>'[1]Комплектующие'!$C$409:$E$409</f>
        <v>0</v>
      </c>
      <c r="D208" s="95">
        <f>'[1]Комплектующие'!$H$409</f>
        <v>0</v>
      </c>
      <c r="E208" s="98">
        <f>'[1]Комплектующие'!$P$409</f>
        <v>0</v>
      </c>
      <c r="F208" s="77">
        <f>'[1]Комплектующие'!$I$409</f>
        <v>0</v>
      </c>
      <c r="G208" s="48">
        <f>'[1]Комплектующие'!$K$409</f>
        <v>0</v>
      </c>
      <c r="H208" s="99">
        <f>'[1]Комплектующие'!$L$409</f>
        <v>0</v>
      </c>
      <c r="I208" s="93">
        <f>'[1]Комплектующие'!$M$409</f>
        <v>0</v>
      </c>
      <c r="J208" s="93">
        <f>'[1]Комплектующие'!$N$409</f>
        <v>0</v>
      </c>
      <c r="K208" s="93">
        <f>'[1]Комплектующие'!$O$409</f>
        <v>0</v>
      </c>
      <c r="L208" s="93"/>
      <c r="M208" s="92"/>
      <c r="N208" s="45"/>
      <c r="O208" s="49"/>
      <c r="P208" s="51">
        <f>'[1]Комплектующие'!$AT$409</f>
        <v>2250.8</v>
      </c>
      <c r="Q208" s="44"/>
      <c r="R208" s="71"/>
      <c r="S208" s="51">
        <f t="shared" si="37"/>
        <v>0</v>
      </c>
      <c r="T208" s="44"/>
      <c r="U208" s="41"/>
      <c r="V208" s="50">
        <f>IF(U208=0,0,IF(M208=0,S208/1.2,IF(AND(S208=0,MOD(U208,M208)&lt;&gt;0),0,ROUND(((U208-MOD(U208,M208))*R208+MOD(U208,M208)*S208)/1.2/U208,2))))</f>
        <v>0</v>
      </c>
      <c r="W208" s="50">
        <f>ROUND(U208*V208,2)</f>
        <v>0</v>
      </c>
      <c r="X208" s="50">
        <f>ROUND(W208*0.2,2)</f>
        <v>0</v>
      </c>
      <c r="Y208" s="51">
        <f>W208+X208</f>
        <v>0</v>
      </c>
    </row>
    <row r="209" spans="2:25" ht="15">
      <c r="B209" s="52" t="str">
        <f>'[1]Комплектующие'!$A$410</f>
        <v>NovaStar sending card H_20×RJ45 (RJ45 Gigabit Ethernet outputs×20 Отправляющая слот-карта серии H)</v>
      </c>
      <c r="C209" s="97">
        <f>'[1]Комплектующие'!$C$410:$E$410</f>
        <v>0</v>
      </c>
      <c r="D209" s="95">
        <f>'[1]Комплектующие'!$H$410</f>
        <v>0</v>
      </c>
      <c r="E209" s="98">
        <f>'[1]Комплектующие'!$P$410</f>
        <v>0</v>
      </c>
      <c r="F209" s="77">
        <f>'[1]Комплектующие'!$I$410</f>
        <v>0</v>
      </c>
      <c r="G209" s="48">
        <f>'[1]Комплектующие'!$K$410</f>
        <v>0</v>
      </c>
      <c r="H209" s="99">
        <f>'[1]Комплектующие'!$L$410</f>
        <v>0</v>
      </c>
      <c r="I209" s="93">
        <f>'[1]Комплектующие'!$M$410</f>
        <v>0</v>
      </c>
      <c r="J209" s="93">
        <f>'[1]Комплектующие'!$N$410</f>
        <v>0</v>
      </c>
      <c r="K209" s="93">
        <f>'[1]Комплектующие'!$O$410</f>
        <v>0</v>
      </c>
      <c r="L209" s="93"/>
      <c r="M209" s="92"/>
      <c r="N209" s="45"/>
      <c r="O209" s="49"/>
      <c r="P209" s="51">
        <f>'[1]Комплектующие'!$AT$410</f>
        <v>2496.7</v>
      </c>
      <c r="Q209" s="44"/>
      <c r="R209" s="71"/>
      <c r="S209" s="51">
        <f t="shared" si="37"/>
        <v>0</v>
      </c>
      <c r="T209" s="44"/>
      <c r="U209" s="41"/>
      <c r="V209" s="50">
        <f t="shared" si="38"/>
        <v>0</v>
      </c>
      <c r="W209" s="50">
        <f t="shared" si="33"/>
        <v>0</v>
      </c>
      <c r="X209" s="50">
        <f t="shared" si="34"/>
        <v>0</v>
      </c>
      <c r="Y209" s="51">
        <f t="shared" si="35"/>
        <v>0</v>
      </c>
    </row>
    <row r="210" spans="2:25" ht="15">
      <c r="B210" s="52" t="str">
        <f>'[1]Комплектующие'!$A$411</f>
        <v>NovaStar sending card H_4×DVI (DVI×4 Отправляющая слот-карта серии H)</v>
      </c>
      <c r="C210" s="97">
        <f>'[1]Комплектующие'!$C$411:$E$411</f>
        <v>0</v>
      </c>
      <c r="D210" s="95">
        <f>'[1]Комплектующие'!$H$411</f>
        <v>0</v>
      </c>
      <c r="E210" s="98">
        <f>'[1]Комплектующие'!$P$411</f>
        <v>0</v>
      </c>
      <c r="F210" s="77">
        <f>'[1]Комплектующие'!$I$411</f>
        <v>0</v>
      </c>
      <c r="G210" s="48">
        <f>'[1]Комплектующие'!$K$411</f>
        <v>0</v>
      </c>
      <c r="H210" s="99">
        <f>'[1]Комплектующие'!$L$411</f>
        <v>0</v>
      </c>
      <c r="I210" s="93">
        <f>'[1]Комплектующие'!$M$411</f>
        <v>0</v>
      </c>
      <c r="J210" s="93">
        <f>'[1]Комплектующие'!$N$411</f>
        <v>0</v>
      </c>
      <c r="K210" s="93">
        <f>'[1]Комплектующие'!$O$411</f>
        <v>0</v>
      </c>
      <c r="L210" s="93"/>
      <c r="M210" s="92"/>
      <c r="N210" s="45"/>
      <c r="O210" s="49"/>
      <c r="P210" s="51">
        <f>'[1]Комплектующие'!$AT$411</f>
        <v>1090.9</v>
      </c>
      <c r="Q210" s="44"/>
      <c r="R210" s="71"/>
      <c r="S210" s="51">
        <f t="shared" si="37"/>
        <v>0</v>
      </c>
      <c r="T210" s="44"/>
      <c r="U210" s="41"/>
      <c r="V210" s="50">
        <f>IF(U210=0,0,IF(M210=0,S210/1.2,IF(AND(S210=0,MOD(U210,M210)&lt;&gt;0),0,ROUND(((U210-MOD(U210,M210))*R210+MOD(U210,M210)*S210)/1.2/U210,2))))</f>
        <v>0</v>
      </c>
      <c r="W210" s="50">
        <f>ROUND(U210*V210,2)</f>
        <v>0</v>
      </c>
      <c r="X210" s="50">
        <f>ROUND(W210*0.2,2)</f>
        <v>0</v>
      </c>
      <c r="Y210" s="51">
        <f>W210+X210</f>
        <v>0</v>
      </c>
    </row>
    <row r="211" spans="2:25" ht="15">
      <c r="B211" s="52" t="str">
        <f>'[1]Комплектующие'!$A$412</f>
        <v>NovaStar sending card H_4×HDMI (HDMI×4 Отправляющая слот-карта серии H)</v>
      </c>
      <c r="C211" s="97">
        <f>'[1]Комплектующие'!$C$412:$E$412</f>
        <v>0</v>
      </c>
      <c r="D211" s="95">
        <f>'[1]Комплектующие'!$H$412</f>
        <v>0</v>
      </c>
      <c r="E211" s="98">
        <f>'[1]Комплектующие'!$P$412</f>
        <v>0</v>
      </c>
      <c r="F211" s="77">
        <f>'[1]Комплектующие'!$I$412</f>
        <v>0</v>
      </c>
      <c r="G211" s="48">
        <f>'[1]Комплектующие'!$K$412</f>
        <v>0</v>
      </c>
      <c r="H211" s="99">
        <f>'[1]Комплектующие'!$L$412</f>
        <v>0</v>
      </c>
      <c r="I211" s="93">
        <f>'[1]Комплектующие'!$M$412</f>
        <v>0</v>
      </c>
      <c r="J211" s="93">
        <f>'[1]Комплектующие'!$N$412</f>
        <v>0</v>
      </c>
      <c r="K211" s="93">
        <f>'[1]Комплектующие'!$O$412</f>
        <v>0</v>
      </c>
      <c r="L211" s="93"/>
      <c r="M211" s="92"/>
      <c r="N211" s="45"/>
      <c r="O211" s="49"/>
      <c r="P211" s="51">
        <f>'[1]Комплектующие'!$AT$412</f>
        <v>1090.9</v>
      </c>
      <c r="Q211" s="44"/>
      <c r="R211" s="71"/>
      <c r="S211" s="51">
        <f t="shared" si="37"/>
        <v>0</v>
      </c>
      <c r="T211" s="44"/>
      <c r="U211" s="41"/>
      <c r="V211" s="50">
        <f t="shared" si="38"/>
        <v>0</v>
      </c>
      <c r="W211" s="50">
        <f t="shared" si="33"/>
        <v>0</v>
      </c>
      <c r="X211" s="50">
        <f t="shared" si="34"/>
        <v>0</v>
      </c>
      <c r="Y211" s="51">
        <f t="shared" si="35"/>
        <v>0</v>
      </c>
    </row>
    <row r="212" spans="2:25" ht="15">
      <c r="B212" s="52" t="str">
        <f>'[1]Комплектующие'!$A$413</f>
        <v>NovaStar sending card H_1×HDMI2.0 (HDMI2.0×1 Отправляющая слот-карта серии H)</v>
      </c>
      <c r="C212" s="97">
        <f>'[1]Комплектующие'!$C$413:$E$413</f>
        <v>0</v>
      </c>
      <c r="D212" s="95">
        <f>'[1]Комплектующие'!$H$413</f>
        <v>0</v>
      </c>
      <c r="E212" s="98">
        <f>'[1]Комплектующие'!$P$413</f>
        <v>0</v>
      </c>
      <c r="F212" s="77">
        <f>'[1]Комплектующие'!$I$413</f>
        <v>0</v>
      </c>
      <c r="G212" s="48">
        <f>'[1]Комплектующие'!$K$413</f>
        <v>0</v>
      </c>
      <c r="H212" s="99">
        <f>'[1]Комплектующие'!$L$413</f>
        <v>0</v>
      </c>
      <c r="I212" s="93">
        <f>'[1]Комплектующие'!$M$413</f>
        <v>0</v>
      </c>
      <c r="J212" s="93">
        <f>'[1]Комплектующие'!$N$413</f>
        <v>0</v>
      </c>
      <c r="K212" s="93">
        <f>'[1]Комплектующие'!$O$413</f>
        <v>0</v>
      </c>
      <c r="L212" s="93"/>
      <c r="M212" s="92"/>
      <c r="N212" s="45"/>
      <c r="O212" s="49"/>
      <c r="P212" s="51">
        <f>'[1]Комплектующие'!$AT$413</f>
        <v>1444.2</v>
      </c>
      <c r="Q212" s="44"/>
      <c r="R212" s="71"/>
      <c r="S212" s="51">
        <f t="shared" si="37"/>
        <v>0</v>
      </c>
      <c r="T212" s="44"/>
      <c r="U212" s="41"/>
      <c r="V212" s="50">
        <f aca="true" t="shared" si="39" ref="V212:V234">IF(U212=0,0,IF(M212=0,S212/1.2,IF(AND(S212=0,MOD(U212,M212)&lt;&gt;0),0,ROUND(((U212-MOD(U212,M212))*R212+MOD(U212,M212)*S212)/1.2/U212,2))))</f>
        <v>0</v>
      </c>
      <c r="W212" s="50">
        <f t="shared" si="33"/>
        <v>0</v>
      </c>
      <c r="X212" s="50">
        <f t="shared" si="34"/>
        <v>0</v>
      </c>
      <c r="Y212" s="51">
        <f t="shared" si="35"/>
        <v>0</v>
      </c>
    </row>
    <row r="213" spans="2:25" ht="15">
      <c r="B213" s="52" t="str">
        <f>'[1]Комплектующие'!$A$414</f>
        <v>NovaStar I/O card H_STD (COM×2+RJ45 10/100Mbps self-adaptive port×1+I/O×3+RELAY OUT×3+IR OUT×3 Карта центрального управления серии H)</v>
      </c>
      <c r="C213" s="97">
        <f>'[1]Комплектующие'!$C$414:$E$414</f>
        <v>0</v>
      </c>
      <c r="D213" s="95">
        <f>'[1]Комплектующие'!$H$414</f>
        <v>0</v>
      </c>
      <c r="E213" s="98">
        <f>'[1]Комплектующие'!$P$414</f>
        <v>0</v>
      </c>
      <c r="F213" s="77">
        <f>'[1]Комплектующие'!$I$414</f>
        <v>0</v>
      </c>
      <c r="G213" s="48">
        <f>'[1]Комплектующие'!$K$414</f>
        <v>0</v>
      </c>
      <c r="H213" s="99">
        <f>'[1]Комплектующие'!$L$414</f>
        <v>0</v>
      </c>
      <c r="I213" s="93">
        <f>'[1]Комплектующие'!$M$414</f>
        <v>0</v>
      </c>
      <c r="J213" s="93">
        <f>'[1]Комплектующие'!$N$414</f>
        <v>0</v>
      </c>
      <c r="K213" s="93">
        <f>'[1]Комплектующие'!$O$414</f>
        <v>0</v>
      </c>
      <c r="L213" s="93"/>
      <c r="M213" s="92"/>
      <c r="N213" s="45"/>
      <c r="O213" s="49"/>
      <c r="P213" s="51">
        <f>'[1]Комплектующие'!$AT$414</f>
        <v>391.8</v>
      </c>
      <c r="Q213" s="44"/>
      <c r="R213" s="71"/>
      <c r="S213" s="51">
        <f t="shared" si="37"/>
        <v>0</v>
      </c>
      <c r="T213" s="44"/>
      <c r="U213" s="41"/>
      <c r="V213" s="50">
        <f t="shared" si="39"/>
        <v>0</v>
      </c>
      <c r="W213" s="50">
        <f t="shared" si="33"/>
        <v>0</v>
      </c>
      <c r="X213" s="50">
        <f t="shared" si="34"/>
        <v>0</v>
      </c>
      <c r="Y213" s="51">
        <f t="shared" si="35"/>
        <v>0</v>
      </c>
    </row>
    <row r="214" spans="2:25" ht="15">
      <c r="B214" s="52" t="str">
        <f>'[1]Комплектующие'!$A$415</f>
        <v>NovaStar Блок питания серии H (800W)</v>
      </c>
      <c r="C214" s="97">
        <f>'[1]Комплектующие'!$C$415:$E$415</f>
        <v>0</v>
      </c>
      <c r="D214" s="95">
        <f>'[1]Комплектующие'!$H$415</f>
        <v>0</v>
      </c>
      <c r="E214" s="98">
        <f>'[1]Комплектующие'!$P$415</f>
        <v>0</v>
      </c>
      <c r="F214" s="77">
        <f>'[1]Комплектующие'!$I$415</f>
        <v>0</v>
      </c>
      <c r="G214" s="48">
        <f>'[1]Комплектующие'!$K$415</f>
        <v>0</v>
      </c>
      <c r="H214" s="99">
        <f>'[1]Комплектующие'!$L$415</f>
        <v>0</v>
      </c>
      <c r="I214" s="93">
        <f>'[1]Комплектующие'!$M$415</f>
        <v>0</v>
      </c>
      <c r="J214" s="93">
        <f>'[1]Комплектующие'!$N$415</f>
        <v>0</v>
      </c>
      <c r="K214" s="93">
        <f>'[1]Комплектующие'!$O$415</f>
        <v>0</v>
      </c>
      <c r="L214" s="93"/>
      <c r="M214" s="92"/>
      <c r="N214" s="45"/>
      <c r="O214" s="49"/>
      <c r="P214" s="51">
        <f>'[1]Комплектующие'!$AT$415</f>
        <v>291.9</v>
      </c>
      <c r="Q214" s="44"/>
      <c r="R214" s="71"/>
      <c r="S214" s="51">
        <f>ROUND(ROUND($S$3*ROUND(P214/1.2,2),2)*1.2,2)</f>
        <v>0</v>
      </c>
      <c r="T214" s="44"/>
      <c r="U214" s="41"/>
      <c r="V214" s="50">
        <f t="shared" si="39"/>
        <v>0</v>
      </c>
      <c r="W214" s="50">
        <f>ROUND(U214*V214,2)</f>
        <v>0</v>
      </c>
      <c r="X214" s="50">
        <f>ROUND(W214*0.2,2)</f>
        <v>0</v>
      </c>
      <c r="Y214" s="51">
        <f>W214+X214</f>
        <v>0</v>
      </c>
    </row>
    <row r="215" spans="2:25" ht="15">
      <c r="B215" s="52" t="str">
        <f>'[1]Комплектующие'!$A$418</f>
        <v>NovaStar J6 (Video Processor)</v>
      </c>
      <c r="C215" s="97">
        <f>'[1]Комплектующие'!$C$418:$E$418</f>
        <v>0</v>
      </c>
      <c r="D215" s="95">
        <f>'[1]Комплектующие'!$H$418</f>
        <v>0</v>
      </c>
      <c r="E215" s="98">
        <f>'[1]Комплектующие'!$P$418</f>
        <v>0</v>
      </c>
      <c r="F215" s="77">
        <f>'[1]Комплектующие'!$I$418</f>
        <v>0</v>
      </c>
      <c r="G215" s="48">
        <f>'[1]Комплектующие'!$K$418</f>
        <v>0</v>
      </c>
      <c r="H215" s="99">
        <f>'[1]Комплектующие'!$L$418</f>
        <v>0</v>
      </c>
      <c r="I215" s="93">
        <f>'[1]Комплектующие'!$M$418</f>
        <v>0</v>
      </c>
      <c r="J215" s="93">
        <f>'[1]Комплектующие'!$N$418</f>
        <v>0</v>
      </c>
      <c r="K215" s="93">
        <f>'[1]Комплектующие'!$O$418</f>
        <v>0</v>
      </c>
      <c r="L215" s="93"/>
      <c r="M215" s="92"/>
      <c r="N215" s="45"/>
      <c r="O215" s="49"/>
      <c r="P215" s="51">
        <f>'[1]Комплектующие'!$AT$418</f>
        <v>3841</v>
      </c>
      <c r="Q215" s="44"/>
      <c r="R215" s="71"/>
      <c r="S215" s="51">
        <f t="shared" si="37"/>
        <v>0</v>
      </c>
      <c r="T215" s="44"/>
      <c r="U215" s="41"/>
      <c r="V215" s="50">
        <f t="shared" si="39"/>
        <v>0</v>
      </c>
      <c r="W215" s="50">
        <f t="shared" si="33"/>
        <v>0</v>
      </c>
      <c r="X215" s="50">
        <f t="shared" si="34"/>
        <v>0</v>
      </c>
      <c r="Y215" s="51">
        <f t="shared" si="35"/>
        <v>0</v>
      </c>
    </row>
    <row r="216" spans="2:25" ht="15">
      <c r="B216" s="52" t="str">
        <f>'[1]Комплектующие'!$A$419</f>
        <v>NovaStar C1 (Video Processor-видеомикшер)</v>
      </c>
      <c r="C216" s="97">
        <f>'[1]Комплектующие'!$C$419:$E$419</f>
        <v>0</v>
      </c>
      <c r="D216" s="95">
        <f>'[1]Комплектующие'!$H$419</f>
        <v>0</v>
      </c>
      <c r="E216" s="98">
        <f>'[1]Комплектующие'!$P$419</f>
        <v>0</v>
      </c>
      <c r="F216" s="77">
        <f>'[1]Комплектующие'!$I$419</f>
        <v>0</v>
      </c>
      <c r="G216" s="48">
        <f>'[1]Комплектующие'!$K$419</f>
        <v>0</v>
      </c>
      <c r="H216" s="99">
        <f>'[1]Комплектующие'!$L$419</f>
        <v>0</v>
      </c>
      <c r="I216" s="93">
        <f>'[1]Комплектующие'!$M$419</f>
        <v>0</v>
      </c>
      <c r="J216" s="93">
        <f>'[1]Комплектующие'!$N$419</f>
        <v>0</v>
      </c>
      <c r="K216" s="93">
        <f>'[1]Комплектующие'!$O$419</f>
        <v>0</v>
      </c>
      <c r="L216" s="93"/>
      <c r="M216" s="92"/>
      <c r="N216" s="45"/>
      <c r="O216" s="49"/>
      <c r="P216" s="51">
        <f>'[1]Комплектующие'!$AT$419</f>
        <v>6606.6</v>
      </c>
      <c r="Q216" s="44"/>
      <c r="R216" s="71"/>
      <c r="S216" s="51">
        <f>ROUND(ROUND($S$3*ROUND(P216/1.2,2),2)*1.2,2)</f>
        <v>0</v>
      </c>
      <c r="T216" s="44"/>
      <c r="U216" s="41"/>
      <c r="V216" s="50">
        <f t="shared" si="39"/>
        <v>0</v>
      </c>
      <c r="W216" s="50">
        <f>ROUND(U216*V216,2)</f>
        <v>0</v>
      </c>
      <c r="X216" s="50">
        <f>ROUND(W216*0.2,2)</f>
        <v>0</v>
      </c>
      <c r="Y216" s="51">
        <f>W216+X216</f>
        <v>0</v>
      </c>
    </row>
    <row r="217" spans="2:25" ht="15">
      <c r="B217" s="52" t="str">
        <f>'[1]Комплектующие'!$A$420</f>
        <v>NovaStar N9 (Video Processor-видеокоммутатор)</v>
      </c>
      <c r="C217" s="97">
        <f>'[1]Комплектующие'!$C$420:$E$420</f>
        <v>0</v>
      </c>
      <c r="D217" s="95">
        <f>'[1]Комплектующие'!$H$420</f>
        <v>0</v>
      </c>
      <c r="E217" s="98">
        <f>'[1]Комплектующие'!$P$420</f>
        <v>0</v>
      </c>
      <c r="F217" s="77">
        <f>'[1]Комплектующие'!$I$420</f>
        <v>0</v>
      </c>
      <c r="G217" s="48">
        <f>'[1]Комплектующие'!$K$420</f>
        <v>0</v>
      </c>
      <c r="H217" s="99">
        <f>'[1]Комплектующие'!$L$420</f>
        <v>0</v>
      </c>
      <c r="I217" s="93">
        <f>'[1]Комплектующие'!$M$420</f>
        <v>0</v>
      </c>
      <c r="J217" s="93">
        <f>'[1]Комплектующие'!$N$420</f>
        <v>0</v>
      </c>
      <c r="K217" s="93">
        <f>'[1]Комплектующие'!$O$420</f>
        <v>0</v>
      </c>
      <c r="L217" s="93"/>
      <c r="M217" s="92"/>
      <c r="N217" s="45"/>
      <c r="O217" s="49"/>
      <c r="P217" s="51">
        <f>'[1]Комплектующие'!$AT$420</f>
        <v>8757.5</v>
      </c>
      <c r="Q217" s="44"/>
      <c r="R217" s="71"/>
      <c r="S217" s="51">
        <f t="shared" si="37"/>
        <v>0</v>
      </c>
      <c r="T217" s="44"/>
      <c r="U217" s="41"/>
      <c r="V217" s="50">
        <f t="shared" si="39"/>
        <v>0</v>
      </c>
      <c r="W217" s="50">
        <f t="shared" si="33"/>
        <v>0</v>
      </c>
      <c r="X217" s="50">
        <f t="shared" si="34"/>
        <v>0</v>
      </c>
      <c r="Y217" s="51">
        <f t="shared" si="35"/>
        <v>0</v>
      </c>
    </row>
    <row r="218" spans="2:25" ht="15">
      <c r="B218" s="52" t="str">
        <f>'[1]Комплектующие'!$A$422</f>
        <v>NovaStar MFN300 (multifunction card)</v>
      </c>
      <c r="C218" s="97">
        <f>'[1]Комплектующие'!$C$422:$E$422</f>
        <v>0</v>
      </c>
      <c r="D218" s="95">
        <f>'[1]Комплектующие'!$H$422</f>
        <v>0</v>
      </c>
      <c r="E218" s="98">
        <f>'[1]Комплектующие'!$P$422</f>
        <v>0</v>
      </c>
      <c r="F218" s="77">
        <f>'[1]Комплектующие'!$I$422</f>
        <v>0</v>
      </c>
      <c r="G218" s="48">
        <f>'[1]Комплектующие'!$K$422</f>
        <v>0</v>
      </c>
      <c r="H218" s="99">
        <f>'[1]Комплектующие'!$L$422</f>
        <v>0</v>
      </c>
      <c r="I218" s="93">
        <f>'[1]Комплектующие'!$M$422</f>
        <v>0</v>
      </c>
      <c r="J218" s="93">
        <f>'[1]Комплектующие'!$N$422</f>
        <v>0</v>
      </c>
      <c r="K218" s="93">
        <f>'[1]Комплектующие'!$O$422</f>
        <v>0</v>
      </c>
      <c r="L218" s="93"/>
      <c r="M218" s="92"/>
      <c r="N218" s="45"/>
      <c r="O218" s="49"/>
      <c r="P218" s="51">
        <f>'[1]Комплектующие'!$AT$422</f>
        <v>153.6</v>
      </c>
      <c r="Q218" s="44"/>
      <c r="R218" s="71"/>
      <c r="S218" s="51">
        <f>ROUND(ROUND($S$3*ROUND(P218/1.2,2),2)*1.2,2)</f>
        <v>0</v>
      </c>
      <c r="T218" s="44"/>
      <c r="U218" s="41"/>
      <c r="V218" s="50">
        <f t="shared" si="39"/>
        <v>0</v>
      </c>
      <c r="W218" s="50">
        <f>ROUND(U218*V218,2)</f>
        <v>0</v>
      </c>
      <c r="X218" s="50">
        <f>ROUND(W218*0.2,2)</f>
        <v>0</v>
      </c>
      <c r="Y218" s="51">
        <f>W218+X218</f>
        <v>0</v>
      </c>
    </row>
    <row r="219" spans="2:25" ht="15">
      <c r="B219" s="52" t="str">
        <f>'[1]Комплектующие'!$A$423</f>
        <v>NovaStar MON300 (monitoring card)</v>
      </c>
      <c r="C219" s="97">
        <f>'[1]Комплектующие'!$C$423:$E$423</f>
        <v>0</v>
      </c>
      <c r="D219" s="95">
        <f>'[1]Комплектующие'!$H$423</f>
        <v>0</v>
      </c>
      <c r="E219" s="98">
        <f>'[1]Комплектующие'!$P$423</f>
        <v>0</v>
      </c>
      <c r="F219" s="77">
        <f>'[1]Комплектующие'!$I$423</f>
        <v>0</v>
      </c>
      <c r="G219" s="48">
        <f>'[1]Комплектующие'!$K$4023</f>
        <v>0</v>
      </c>
      <c r="H219" s="99">
        <f>'[1]Комплектующие'!$L$423</f>
        <v>0</v>
      </c>
      <c r="I219" s="93">
        <f>'[1]Комплектующие'!$M$423</f>
        <v>0</v>
      </c>
      <c r="J219" s="93">
        <f>'[1]Комплектующие'!$N$423</f>
        <v>0</v>
      </c>
      <c r="K219" s="93">
        <f>'[1]Комплектующие'!$O$423</f>
        <v>0</v>
      </c>
      <c r="L219" s="93"/>
      <c r="M219" s="92"/>
      <c r="N219" s="45"/>
      <c r="O219" s="49"/>
      <c r="P219" s="51">
        <f>'[1]Комплектующие'!$AT$423</f>
        <v>61.5</v>
      </c>
      <c r="Q219" s="44"/>
      <c r="R219" s="71"/>
      <c r="S219" s="51">
        <f t="shared" si="37"/>
        <v>0</v>
      </c>
      <c r="T219" s="44"/>
      <c r="U219" s="41"/>
      <c r="V219" s="50">
        <f t="shared" si="39"/>
        <v>0</v>
      </c>
      <c r="W219" s="50">
        <f t="shared" si="33"/>
        <v>0</v>
      </c>
      <c r="X219" s="50">
        <f t="shared" si="34"/>
        <v>0</v>
      </c>
      <c r="Y219" s="51">
        <f t="shared" si="35"/>
        <v>0</v>
      </c>
    </row>
    <row r="220" spans="2:25" ht="15">
      <c r="B220" s="52" t="str">
        <f>'[1]Комплектующие'!$A$425</f>
        <v>NovaStar CVT310 (fiber converter)</v>
      </c>
      <c r="C220" s="97">
        <f>'[1]Комплектующие'!$C$425:$E$425</f>
        <v>0</v>
      </c>
      <c r="D220" s="95">
        <f>'[1]Комплектующие'!$H$425</f>
        <v>0</v>
      </c>
      <c r="E220" s="98">
        <f>'[1]Комплектующие'!$P$425</f>
        <v>0</v>
      </c>
      <c r="F220" s="77">
        <f>'[1]Комплектующие'!$I$425</f>
        <v>0</v>
      </c>
      <c r="G220" s="48">
        <f>'[1]Комплектующие'!$K$425</f>
        <v>0</v>
      </c>
      <c r="H220" s="99">
        <f>'[1]Комплектующие'!$L$425</f>
        <v>0</v>
      </c>
      <c r="I220" s="93">
        <f>'[1]Комплектующие'!$M$425</f>
        <v>0</v>
      </c>
      <c r="J220" s="93">
        <f>'[1]Комплектующие'!$N$425</f>
        <v>0</v>
      </c>
      <c r="K220" s="93">
        <f>'[1]Комплектующие'!$O$425</f>
        <v>0</v>
      </c>
      <c r="L220" s="93"/>
      <c r="M220" s="92"/>
      <c r="N220" s="45"/>
      <c r="O220" s="49"/>
      <c r="P220" s="51">
        <f>'[1]Комплектующие'!$AT$425</f>
        <v>213.6</v>
      </c>
      <c r="Q220" s="44"/>
      <c r="R220" s="71"/>
      <c r="S220" s="51">
        <f t="shared" si="37"/>
        <v>0</v>
      </c>
      <c r="T220" s="44"/>
      <c r="U220" s="41"/>
      <c r="V220" s="50">
        <f t="shared" si="39"/>
        <v>0</v>
      </c>
      <c r="W220" s="50">
        <f t="shared" si="33"/>
        <v>0</v>
      </c>
      <c r="X220" s="50">
        <f t="shared" si="34"/>
        <v>0</v>
      </c>
      <c r="Y220" s="51">
        <f t="shared" si="35"/>
        <v>0</v>
      </c>
    </row>
    <row r="221" spans="2:25" ht="15">
      <c r="B221" s="52" t="str">
        <f>'[1]Комплектующие'!$A$426</f>
        <v>NovaStar CVT320 (fiber converter)</v>
      </c>
      <c r="C221" s="97">
        <f>'[1]Комплектующие'!$C$426:$E$426</f>
        <v>0</v>
      </c>
      <c r="D221" s="95">
        <f>'[1]Комплектующие'!$H$426</f>
        <v>0</v>
      </c>
      <c r="E221" s="98">
        <f>'[1]Комплектующие'!$P$426</f>
        <v>0</v>
      </c>
      <c r="F221" s="77">
        <f>'[1]Комплектующие'!$I$426</f>
        <v>0</v>
      </c>
      <c r="G221" s="48">
        <f>'[1]Комплектующие'!$K$426</f>
        <v>0</v>
      </c>
      <c r="H221" s="99">
        <f>'[1]Комплектующие'!$L$426</f>
        <v>0</v>
      </c>
      <c r="I221" s="93">
        <f>'[1]Комплектующие'!$M$426</f>
        <v>0</v>
      </c>
      <c r="J221" s="93">
        <f>'[1]Комплектующие'!$N$426</f>
        <v>0</v>
      </c>
      <c r="K221" s="93">
        <f>'[1]Комплектующие'!$O$426</f>
        <v>0</v>
      </c>
      <c r="L221" s="93"/>
      <c r="M221" s="92"/>
      <c r="N221" s="45"/>
      <c r="O221" s="49"/>
      <c r="P221" s="51">
        <f>'[1]Комплектующие'!$AT$426</f>
        <v>261.2</v>
      </c>
      <c r="Q221" s="44"/>
      <c r="R221" s="71"/>
      <c r="S221" s="51">
        <f t="shared" si="37"/>
        <v>0</v>
      </c>
      <c r="T221" s="44"/>
      <c r="U221" s="41"/>
      <c r="V221" s="50">
        <f t="shared" si="39"/>
        <v>0</v>
      </c>
      <c r="W221" s="50">
        <f t="shared" si="33"/>
        <v>0</v>
      </c>
      <c r="X221" s="50">
        <f t="shared" si="34"/>
        <v>0</v>
      </c>
      <c r="Y221" s="51">
        <f t="shared" si="35"/>
        <v>0</v>
      </c>
    </row>
    <row r="222" spans="2:25" ht="15">
      <c r="B222" s="52" t="str">
        <f>'[1]Комплектующие'!$A$427</f>
        <v>NovaStar CVT10-S (fiber converter)</v>
      </c>
      <c r="C222" s="97">
        <f>'[1]Комплектующие'!$C$427:$E$427</f>
        <v>0</v>
      </c>
      <c r="D222" s="95">
        <f>'[1]Комплектующие'!$H$427</f>
        <v>0</v>
      </c>
      <c r="E222" s="98">
        <f>'[1]Комплектующие'!$P$427</f>
        <v>0</v>
      </c>
      <c r="F222" s="77">
        <f>'[1]Комплектующие'!$I$427</f>
        <v>0</v>
      </c>
      <c r="G222" s="48">
        <f>'[1]Комплектующие'!$K$427</f>
        <v>0</v>
      </c>
      <c r="H222" s="99">
        <f>'[1]Комплектующие'!$L$427</f>
        <v>0</v>
      </c>
      <c r="I222" s="93">
        <f>'[1]Комплектующие'!$M$427</f>
        <v>0</v>
      </c>
      <c r="J222" s="93">
        <f>'[1]Комплектующие'!$N$427</f>
        <v>0</v>
      </c>
      <c r="K222" s="93">
        <f>'[1]Комплектующие'!$O$427</f>
        <v>0</v>
      </c>
      <c r="L222" s="93"/>
      <c r="M222" s="92"/>
      <c r="N222" s="45"/>
      <c r="O222" s="49"/>
      <c r="P222" s="51">
        <f>'[1]Комплектующие'!$AT$427</f>
        <v>1398.1</v>
      </c>
      <c r="Q222" s="44"/>
      <c r="R222" s="71"/>
      <c r="S222" s="51">
        <f>ROUND(ROUND($S$3*ROUND(P222/1.2,2),2)*1.2,2)</f>
        <v>0</v>
      </c>
      <c r="T222" s="44"/>
      <c r="U222" s="41"/>
      <c r="V222" s="50">
        <f t="shared" si="39"/>
        <v>0</v>
      </c>
      <c r="W222" s="50">
        <f>ROUND(U222*V222,2)</f>
        <v>0</v>
      </c>
      <c r="X222" s="50">
        <f>ROUND(W222*0.2,2)</f>
        <v>0</v>
      </c>
      <c r="Y222" s="51">
        <f>W222+X222</f>
        <v>0</v>
      </c>
    </row>
    <row r="223" spans="2:25" ht="15">
      <c r="B223" s="52" t="str">
        <f>'[1]Комплектующие'!$A$428</f>
        <v>NovaStar CVT4K-S (fiber converter)</v>
      </c>
      <c r="C223" s="97">
        <f>'[1]Комплектующие'!$C$428:$E$428</f>
        <v>0</v>
      </c>
      <c r="D223" s="95">
        <f>'[1]Комплектующие'!$H$428</f>
        <v>0</v>
      </c>
      <c r="E223" s="98">
        <f>'[1]Комплектующие'!$P$428</f>
        <v>0</v>
      </c>
      <c r="F223" s="77">
        <f>'[1]Комплектующие'!$I$428</f>
        <v>0</v>
      </c>
      <c r="G223" s="48">
        <f>'[1]Комплектующие'!$K$428</f>
        <v>0</v>
      </c>
      <c r="H223" s="99">
        <f>'[1]Комплектующие'!$L$428</f>
        <v>0</v>
      </c>
      <c r="I223" s="93">
        <f>'[1]Комплектующие'!$M$428</f>
        <v>0</v>
      </c>
      <c r="J223" s="93">
        <f>'[1]Комплектующие'!$N$428</f>
        <v>0</v>
      </c>
      <c r="K223" s="93">
        <f>'[1]Комплектующие'!$O$428</f>
        <v>0</v>
      </c>
      <c r="L223" s="93"/>
      <c r="M223" s="92"/>
      <c r="N223" s="45"/>
      <c r="O223" s="49"/>
      <c r="P223" s="51">
        <f>'[1]Комплектующие'!$AT$428</f>
        <v>3449.2</v>
      </c>
      <c r="Q223" s="44"/>
      <c r="R223" s="71"/>
      <c r="S223" s="51">
        <f t="shared" si="37"/>
        <v>0</v>
      </c>
      <c r="T223" s="44"/>
      <c r="U223" s="41"/>
      <c r="V223" s="50">
        <f t="shared" si="39"/>
        <v>0</v>
      </c>
      <c r="W223" s="50">
        <f t="shared" si="33"/>
        <v>0</v>
      </c>
      <c r="X223" s="50">
        <f t="shared" si="34"/>
        <v>0</v>
      </c>
      <c r="Y223" s="51">
        <f t="shared" si="35"/>
        <v>0</v>
      </c>
    </row>
    <row r="224" spans="2:25" ht="15">
      <c r="B224" s="52" t="str">
        <f>'[1]Комплектующие'!$A$430</f>
        <v>NovaStar CVT-Rack320-CH4 (fiber converter)</v>
      </c>
      <c r="C224" s="97">
        <f>'[1]Комплектующие'!$C$430:$E$430</f>
        <v>0</v>
      </c>
      <c r="D224" s="95">
        <f>'[1]Комплектующие'!$H$430</f>
        <v>0</v>
      </c>
      <c r="E224" s="98">
        <f>'[1]Комплектующие'!$P$430</f>
        <v>0</v>
      </c>
      <c r="F224" s="77">
        <f>'[1]Комплектующие'!$I$430</f>
        <v>0</v>
      </c>
      <c r="G224" s="48">
        <f>'[1]Комплектующие'!$K$430</f>
        <v>0</v>
      </c>
      <c r="H224" s="99">
        <f>'[1]Комплектующие'!$L$430</f>
        <v>0</v>
      </c>
      <c r="I224" s="93">
        <f>'[1]Комплектующие'!$M$430</f>
        <v>0</v>
      </c>
      <c r="J224" s="93">
        <f>'[1]Комплектующие'!$N$430</f>
        <v>0</v>
      </c>
      <c r="K224" s="93">
        <f>'[1]Комплектующие'!$O$430</f>
        <v>0</v>
      </c>
      <c r="L224" s="93"/>
      <c r="M224" s="92"/>
      <c r="N224" s="45"/>
      <c r="O224" s="49"/>
      <c r="P224" s="51">
        <f>'[1]Комплектующие'!$AT$430</f>
        <v>1075.5</v>
      </c>
      <c r="Q224" s="44"/>
      <c r="R224" s="71"/>
      <c r="S224" s="51">
        <f t="shared" si="37"/>
        <v>0</v>
      </c>
      <c r="T224" s="44"/>
      <c r="U224" s="41"/>
      <c r="V224" s="50">
        <f t="shared" si="39"/>
        <v>0</v>
      </c>
      <c r="W224" s="50">
        <f aca="true" t="shared" si="40" ref="W224:W234">ROUND(U224*V224,2)</f>
        <v>0</v>
      </c>
      <c r="X224" s="50">
        <f aca="true" t="shared" si="41" ref="X224:X234">ROUND(W224*0.2,2)</f>
        <v>0</v>
      </c>
      <c r="Y224" s="51">
        <f aca="true" t="shared" si="42" ref="Y224:Y234">W224+X224</f>
        <v>0</v>
      </c>
    </row>
    <row r="225" spans="2:25" ht="15">
      <c r="B225" s="52" t="str">
        <f>'[1]Комплектующие'!$A$431</f>
        <v>NovaStar CVT-Rack320-CH8 (fiber converter)</v>
      </c>
      <c r="C225" s="97">
        <f>'[1]Комплектующие'!$C$431:$E$431</f>
        <v>0</v>
      </c>
      <c r="D225" s="95">
        <f>'[1]Комплектующие'!$H$431</f>
        <v>0</v>
      </c>
      <c r="E225" s="98">
        <f>'[1]Комплектующие'!$P$431</f>
        <v>0</v>
      </c>
      <c r="F225" s="77">
        <f>'[1]Комплектующие'!$I$431</f>
        <v>0</v>
      </c>
      <c r="G225" s="48">
        <f>'[1]Комплектующие'!$K$431</f>
        <v>0</v>
      </c>
      <c r="H225" s="99">
        <f>'[1]Комплектующие'!$L$431</f>
        <v>0</v>
      </c>
      <c r="I225" s="93">
        <f>'[1]Комплектующие'!$M$431</f>
        <v>0</v>
      </c>
      <c r="J225" s="93">
        <f>'[1]Комплектующие'!$N$431</f>
        <v>0</v>
      </c>
      <c r="K225" s="93">
        <f>'[1]Комплектующие'!$O$431</f>
        <v>0</v>
      </c>
      <c r="L225" s="93"/>
      <c r="M225" s="92"/>
      <c r="N225" s="45"/>
      <c r="O225" s="49"/>
      <c r="P225" s="51">
        <f>'[1]Комплектующие'!$AT$431</f>
        <v>1920.5</v>
      </c>
      <c r="Q225" s="44"/>
      <c r="R225" s="71"/>
      <c r="S225" s="51">
        <f t="shared" si="37"/>
        <v>0</v>
      </c>
      <c r="T225" s="44"/>
      <c r="U225" s="41"/>
      <c r="V225" s="50">
        <f t="shared" si="39"/>
        <v>0</v>
      </c>
      <c r="W225" s="50">
        <f t="shared" si="40"/>
        <v>0</v>
      </c>
      <c r="X225" s="50">
        <f t="shared" si="41"/>
        <v>0</v>
      </c>
      <c r="Y225" s="51">
        <f t="shared" si="42"/>
        <v>0</v>
      </c>
    </row>
    <row r="226" spans="2:25" ht="15">
      <c r="B226" s="52" t="str">
        <f>'[1]Комплектующие'!$A$432</f>
        <v>NovaStar CVT-Rack320-CH12 (fiber converter)</v>
      </c>
      <c r="C226" s="97">
        <f>'[1]Комплектующие'!$C$432:$E$432</f>
        <v>0</v>
      </c>
      <c r="D226" s="95">
        <f>'[1]Комплектующие'!$H$432</f>
        <v>0</v>
      </c>
      <c r="E226" s="98">
        <f>'[1]Комплектующие'!$P$432</f>
        <v>0</v>
      </c>
      <c r="F226" s="77">
        <f>'[1]Комплектующие'!$I$432</f>
        <v>0</v>
      </c>
      <c r="G226" s="48">
        <f>'[1]Комплектующие'!$K$432</f>
        <v>0</v>
      </c>
      <c r="H226" s="99">
        <f>'[1]Комплектующие'!$L$432</f>
        <v>0</v>
      </c>
      <c r="I226" s="93">
        <f>'[1]Комплектующие'!$M$432</f>
        <v>0</v>
      </c>
      <c r="J226" s="93">
        <f>'[1]Комплектующие'!$N$432</f>
        <v>0</v>
      </c>
      <c r="K226" s="93">
        <f>'[1]Комплектующие'!$O$432</f>
        <v>0</v>
      </c>
      <c r="L226" s="93"/>
      <c r="M226" s="92"/>
      <c r="N226" s="45"/>
      <c r="O226" s="49"/>
      <c r="P226" s="51">
        <f>'[1]Комплектующие'!$AT$432</f>
        <v>2919.2</v>
      </c>
      <c r="Q226" s="44"/>
      <c r="R226" s="71"/>
      <c r="S226" s="51">
        <f t="shared" si="37"/>
        <v>0</v>
      </c>
      <c r="T226" s="44"/>
      <c r="U226" s="41"/>
      <c r="V226" s="50">
        <f t="shared" si="39"/>
        <v>0</v>
      </c>
      <c r="W226" s="50">
        <f t="shared" si="40"/>
        <v>0</v>
      </c>
      <c r="X226" s="50">
        <f t="shared" si="41"/>
        <v>0</v>
      </c>
      <c r="Y226" s="51">
        <f t="shared" si="42"/>
        <v>0</v>
      </c>
    </row>
    <row r="227" spans="2:25" ht="15">
      <c r="B227" s="52" t="str">
        <f>'[1]Комплектующие'!$A$433</f>
        <v>NovaStar CVT-Rack320-CH16 (fiber converter)</v>
      </c>
      <c r="C227" s="97">
        <f>'[1]Комплектующие'!$C$433:$E$433</f>
        <v>0</v>
      </c>
      <c r="D227" s="95">
        <f>'[1]Комплектующие'!$H$433</f>
        <v>0</v>
      </c>
      <c r="E227" s="98">
        <f>'[1]Комплектующие'!$P$433</f>
        <v>0</v>
      </c>
      <c r="F227" s="77">
        <f>'[1]Комплектующие'!$I$433</f>
        <v>0</v>
      </c>
      <c r="G227" s="48">
        <f>'[1]Комплектующие'!$K$433</f>
        <v>0</v>
      </c>
      <c r="H227" s="99">
        <f>'[1]Комплектующие'!$L$433</f>
        <v>0</v>
      </c>
      <c r="I227" s="93">
        <f>'[1]Комплектующие'!$M$433</f>
        <v>0</v>
      </c>
      <c r="J227" s="93">
        <f>'[1]Комплектующие'!$N$433</f>
        <v>0</v>
      </c>
      <c r="K227" s="93">
        <f>'[1]Комплектующие'!$O$433</f>
        <v>0</v>
      </c>
      <c r="L227" s="93"/>
      <c r="M227" s="92"/>
      <c r="N227" s="45"/>
      <c r="O227" s="49"/>
      <c r="P227" s="51">
        <f>'[1]Комплектующие'!$AT$433</f>
        <v>3533.7</v>
      </c>
      <c r="Q227" s="44"/>
      <c r="R227" s="71"/>
      <c r="S227" s="51">
        <f t="shared" si="37"/>
        <v>0</v>
      </c>
      <c r="T227" s="44"/>
      <c r="U227" s="41"/>
      <c r="V227" s="50">
        <f t="shared" si="39"/>
        <v>0</v>
      </c>
      <c r="W227" s="50">
        <f t="shared" si="40"/>
        <v>0</v>
      </c>
      <c r="X227" s="50">
        <f t="shared" si="41"/>
        <v>0</v>
      </c>
      <c r="Y227" s="51">
        <f t="shared" si="42"/>
        <v>0</v>
      </c>
    </row>
    <row r="228" spans="2:25" ht="15">
      <c r="B228" s="52" t="str">
        <f>'[1]Комплектующие'!$A$434</f>
        <v>NovaStar DIS-300 (splitter)</v>
      </c>
      <c r="C228" s="97">
        <f>'[1]Комплектующие'!$C$434:$E$434</f>
        <v>0</v>
      </c>
      <c r="D228" s="95">
        <f>'[1]Комплектующие'!$H$434</f>
        <v>0</v>
      </c>
      <c r="E228" s="98">
        <f>'[1]Комплектующие'!$P$434</f>
        <v>0</v>
      </c>
      <c r="F228" s="77">
        <f>'[1]Комплектующие'!$I$434</f>
        <v>0</v>
      </c>
      <c r="G228" s="48">
        <f>'[1]Комплектующие'!$K$434</f>
        <v>0</v>
      </c>
      <c r="H228" s="99">
        <f>'[1]Комплектующие'!$L$434</f>
        <v>0</v>
      </c>
      <c r="I228" s="93">
        <f>'[1]Комплектующие'!$M$434</f>
        <v>0</v>
      </c>
      <c r="J228" s="93">
        <f>'[1]Комплектующие'!$N$434</f>
        <v>0</v>
      </c>
      <c r="K228" s="93">
        <f>'[1]Комплектующие'!$O$434</f>
        <v>0</v>
      </c>
      <c r="L228" s="93"/>
      <c r="M228" s="92"/>
      <c r="N228" s="45"/>
      <c r="O228" s="49"/>
      <c r="P228" s="51">
        <f>'[1]Комплектующие'!$AT$434</f>
        <v>291.9</v>
      </c>
      <c r="Q228" s="44"/>
      <c r="R228" s="71"/>
      <c r="S228" s="51">
        <f>ROUND(ROUND($S$3*ROUND(P228/1.2,2),2)*1.2,2)</f>
        <v>0</v>
      </c>
      <c r="T228" s="44"/>
      <c r="U228" s="41"/>
      <c r="V228" s="50">
        <f t="shared" si="39"/>
        <v>0</v>
      </c>
      <c r="W228" s="50">
        <f>ROUND(U228*V228,2)</f>
        <v>0</v>
      </c>
      <c r="X228" s="50">
        <f>ROUND(W228*0.2,2)</f>
        <v>0</v>
      </c>
      <c r="Y228" s="51">
        <f>W228+X228</f>
        <v>0</v>
      </c>
    </row>
    <row r="229" spans="2:25" ht="15">
      <c r="B229" s="52" t="str">
        <f>'[1]Комплектующие'!$A$435</f>
        <v>Оптоволоконный модуль 10G SFP-S</v>
      </c>
      <c r="C229" s="97">
        <f>'[1]Комплектующие'!$C$435:$E$435</f>
        <v>0</v>
      </c>
      <c r="D229" s="95">
        <f>'[1]Комплектующие'!$H$435</f>
        <v>0</v>
      </c>
      <c r="E229" s="98">
        <f>'[1]Комплектующие'!$P$435</f>
        <v>0</v>
      </c>
      <c r="F229" s="77">
        <f>'[1]Комплектующие'!$I$435</f>
        <v>0</v>
      </c>
      <c r="G229" s="48">
        <f>'[1]Комплектующие'!$K$435</f>
        <v>0</v>
      </c>
      <c r="H229" s="99">
        <f>'[1]Комплектующие'!$L$435</f>
        <v>0</v>
      </c>
      <c r="I229" s="93">
        <f>'[1]Комплектующие'!$M$435</f>
        <v>0</v>
      </c>
      <c r="J229" s="93">
        <f>'[1]Комплектующие'!$N$435</f>
        <v>0</v>
      </c>
      <c r="K229" s="93">
        <f>'[1]Комплектующие'!$O$435</f>
        <v>0</v>
      </c>
      <c r="L229" s="93"/>
      <c r="M229" s="92"/>
      <c r="N229" s="45"/>
      <c r="O229" s="49"/>
      <c r="P229" s="51">
        <f>'[1]Комплектующие'!$AT$435</f>
        <v>184.4</v>
      </c>
      <c r="Q229" s="44"/>
      <c r="R229" s="71"/>
      <c r="S229" s="51">
        <f t="shared" si="37"/>
        <v>0</v>
      </c>
      <c r="T229" s="44"/>
      <c r="U229" s="41"/>
      <c r="V229" s="50">
        <f t="shared" si="39"/>
        <v>0</v>
      </c>
      <c r="W229" s="50">
        <f t="shared" si="40"/>
        <v>0</v>
      </c>
      <c r="X229" s="50">
        <f t="shared" si="41"/>
        <v>0</v>
      </c>
      <c r="Y229" s="51">
        <f t="shared" si="42"/>
        <v>0</v>
      </c>
    </row>
    <row r="230" spans="2:25" ht="15">
      <c r="B230" s="52" t="str">
        <f>'[1]Комплектующие'!$A$436</f>
        <v>Оптоволоконный модуль 10G SFP-M (для MCTRL4K)</v>
      </c>
      <c r="C230" s="97">
        <f>'[1]Комплектующие'!$C$436:$E$436</f>
        <v>0</v>
      </c>
      <c r="D230" s="95">
        <f>'[1]Комплектующие'!$H$436</f>
        <v>0</v>
      </c>
      <c r="E230" s="98">
        <f>'[1]Комплектующие'!$P$436</f>
        <v>0</v>
      </c>
      <c r="F230" s="77">
        <f>'[1]Комплектующие'!$I$436</f>
        <v>0</v>
      </c>
      <c r="G230" s="48">
        <f>'[1]Комплектующие'!$K$436</f>
        <v>0</v>
      </c>
      <c r="H230" s="99">
        <f>'[1]Комплектующие'!$L$436</f>
        <v>0</v>
      </c>
      <c r="I230" s="93">
        <f>'[1]Комплектующие'!$M$436</f>
        <v>0</v>
      </c>
      <c r="J230" s="93">
        <f>'[1]Комплектующие'!$N$436</f>
        <v>0</v>
      </c>
      <c r="K230" s="93">
        <f>'[1]Комплектующие'!$O$436</f>
        <v>0</v>
      </c>
      <c r="L230" s="93"/>
      <c r="M230" s="92"/>
      <c r="N230" s="45"/>
      <c r="O230" s="49"/>
      <c r="P230" s="51">
        <f>'[1]Комплектующие'!$AT$436</f>
        <v>184.4</v>
      </c>
      <c r="Q230" s="44"/>
      <c r="R230" s="71"/>
      <c r="S230" s="51">
        <f t="shared" si="37"/>
        <v>0</v>
      </c>
      <c r="T230" s="44"/>
      <c r="U230" s="41"/>
      <c r="V230" s="50">
        <f t="shared" si="39"/>
        <v>0</v>
      </c>
      <c r="W230" s="50">
        <f t="shared" si="40"/>
        <v>0</v>
      </c>
      <c r="X230" s="50">
        <f t="shared" si="41"/>
        <v>0</v>
      </c>
      <c r="Y230" s="51">
        <f t="shared" si="42"/>
        <v>0</v>
      </c>
    </row>
    <row r="231" spans="2:25" ht="15">
      <c r="B231" s="52" t="str">
        <f>'[1]Комплектующие'!$A$437</f>
        <v>Оптоволоконный модуль 1.25G SFP 850NM</v>
      </c>
      <c r="C231" s="97">
        <f>'[1]Комплектующие'!$C$437:$E$437</f>
        <v>0</v>
      </c>
      <c r="D231" s="95">
        <f>'[1]Комплектующие'!$H$437</f>
        <v>0</v>
      </c>
      <c r="E231" s="98">
        <f>'[1]Комплектующие'!$P$437</f>
        <v>0</v>
      </c>
      <c r="F231" s="77">
        <f>'[1]Комплектующие'!$I$437</f>
        <v>0</v>
      </c>
      <c r="G231" s="48">
        <f>'[1]Комплектующие'!$K$437</f>
        <v>0</v>
      </c>
      <c r="H231" s="99">
        <f>'[1]Комплектующие'!$L$437</f>
        <v>0</v>
      </c>
      <c r="I231" s="93">
        <f>'[1]Комплектующие'!$M$437</f>
        <v>0</v>
      </c>
      <c r="J231" s="93">
        <f>'[1]Комплектующие'!$N$437</f>
        <v>0</v>
      </c>
      <c r="K231" s="93">
        <f>'[1]Комплектующие'!$O$437</f>
        <v>0</v>
      </c>
      <c r="L231" s="93"/>
      <c r="M231" s="92"/>
      <c r="N231" s="45"/>
      <c r="O231" s="49"/>
      <c r="P231" s="51">
        <f>'[1]Комплектующие'!$AT$437</f>
        <v>122.9</v>
      </c>
      <c r="Q231" s="44"/>
      <c r="R231" s="71"/>
      <c r="S231" s="51">
        <f>ROUND(ROUND($S$3*ROUND(P231/1.2,2),2)*1.2,2)</f>
        <v>0</v>
      </c>
      <c r="T231" s="44"/>
      <c r="U231" s="41"/>
      <c r="V231" s="50">
        <f t="shared" si="39"/>
        <v>0</v>
      </c>
      <c r="W231" s="50">
        <f>ROUND(U231*V231,2)</f>
        <v>0</v>
      </c>
      <c r="X231" s="50">
        <f>ROUND(W231*0.2,2)</f>
        <v>0</v>
      </c>
      <c r="Y231" s="51">
        <f>W231+X231</f>
        <v>0</v>
      </c>
    </row>
    <row r="232" spans="2:25" ht="15">
      <c r="B232" s="52" t="str">
        <f>'[1]Комплектующие'!$A$438</f>
        <v>Оптоволоконный модуль 1.25G SFP 1310NM</v>
      </c>
      <c r="C232" s="97">
        <f>'[1]Комплектующие'!$C$438:$E$438</f>
        <v>0</v>
      </c>
      <c r="D232" s="95">
        <f>'[1]Комплектующие'!$H$438</f>
        <v>0</v>
      </c>
      <c r="E232" s="98">
        <f>'[1]Комплектующие'!$P$438</f>
        <v>0</v>
      </c>
      <c r="F232" s="77">
        <f>'[1]Комплектующие'!$I$438</f>
        <v>0</v>
      </c>
      <c r="G232" s="48">
        <f>'[1]Комплектующие'!$K$438</f>
        <v>0</v>
      </c>
      <c r="H232" s="99">
        <f>'[1]Комплектующие'!$L$438</f>
        <v>0</v>
      </c>
      <c r="I232" s="93">
        <f>'[1]Комплектующие'!$M$438</f>
        <v>0</v>
      </c>
      <c r="J232" s="93">
        <f>'[1]Комплектующие'!$N$438</f>
        <v>0</v>
      </c>
      <c r="K232" s="93">
        <f>'[1]Комплектующие'!$O$438</f>
        <v>0</v>
      </c>
      <c r="L232" s="93"/>
      <c r="M232" s="92"/>
      <c r="N232" s="45"/>
      <c r="O232" s="49"/>
      <c r="P232" s="51">
        <f>'[1]Комплектующие'!$AT$438</f>
        <v>138.3</v>
      </c>
      <c r="Q232" s="44"/>
      <c r="R232" s="71"/>
      <c r="S232" s="51">
        <f t="shared" si="37"/>
        <v>0</v>
      </c>
      <c r="T232" s="44"/>
      <c r="U232" s="41"/>
      <c r="V232" s="50">
        <f t="shared" si="39"/>
        <v>0</v>
      </c>
      <c r="W232" s="50">
        <f t="shared" si="40"/>
        <v>0</v>
      </c>
      <c r="X232" s="50">
        <f t="shared" si="41"/>
        <v>0</v>
      </c>
      <c r="Y232" s="51">
        <f t="shared" si="42"/>
        <v>0</v>
      </c>
    </row>
    <row r="233" spans="2:25" ht="15">
      <c r="B233" s="52" t="str">
        <f>'[1]Комплектующие'!$A$440</f>
        <v>Модуль LORA (синхр. Taurus с мин. задерж.)</v>
      </c>
      <c r="C233" s="97">
        <f>'[1]Комплектующие'!$C$440:$E$440</f>
        <v>0</v>
      </c>
      <c r="D233" s="95">
        <f>'[1]Комплектующие'!$H$440</f>
        <v>0</v>
      </c>
      <c r="E233" s="98">
        <f>'[1]Комплектующие'!$P$440</f>
        <v>0</v>
      </c>
      <c r="F233" s="77">
        <f>'[1]Комплектующие'!$I$440</f>
        <v>0</v>
      </c>
      <c r="G233" s="48">
        <f>'[1]Комплектующие'!$K$440</f>
        <v>0</v>
      </c>
      <c r="H233" s="99">
        <f>'[1]Комплектующие'!$L$440</f>
        <v>0</v>
      </c>
      <c r="I233" s="93">
        <f>'[1]Комплектующие'!$M$440</f>
        <v>0</v>
      </c>
      <c r="J233" s="93">
        <f>'[1]Комплектующие'!$N$440</f>
        <v>0</v>
      </c>
      <c r="K233" s="93">
        <f>'[1]Комплектующие'!$O$440</f>
        <v>0</v>
      </c>
      <c r="L233" s="93"/>
      <c r="M233" s="92"/>
      <c r="N233" s="45"/>
      <c r="O233" s="49"/>
      <c r="P233" s="51">
        <f>'[1]Комплектующие'!$AT$440</f>
        <v>76.8</v>
      </c>
      <c r="Q233" s="44"/>
      <c r="R233" s="71"/>
      <c r="S233" s="51">
        <f>ROUND(ROUND($S$3*ROUND(P233/1.2,2),2)*1.2,2)</f>
        <v>0</v>
      </c>
      <c r="T233" s="44"/>
      <c r="U233" s="41"/>
      <c r="V233" s="50">
        <f t="shared" si="39"/>
        <v>0</v>
      </c>
      <c r="W233" s="50">
        <f>ROUND(U233*V233,2)</f>
        <v>0</v>
      </c>
      <c r="X233" s="50">
        <f>ROUND(W233*0.2,2)</f>
        <v>0</v>
      </c>
      <c r="Y233" s="51">
        <f>W233+X233</f>
        <v>0</v>
      </c>
    </row>
    <row r="234" spans="2:25" ht="15.75" thickBot="1">
      <c r="B234" s="52" t="str">
        <f>'[1]Комплектующие'!$A$441</f>
        <v>NovaStar Module 4G for Taurus (Модуль 4G для Taurus)</v>
      </c>
      <c r="C234" s="97">
        <f>'[1]Комплектующие'!$C$441:$E$441</f>
        <v>0</v>
      </c>
      <c r="D234" s="95">
        <f>'[1]Комплектующие'!$H$441</f>
        <v>0</v>
      </c>
      <c r="E234" s="98">
        <f>'[1]Комплектующие'!$P$441</f>
        <v>0</v>
      </c>
      <c r="F234" s="77">
        <f>'[1]Комплектующие'!$I$441</f>
        <v>0</v>
      </c>
      <c r="G234" s="48">
        <f>'[1]Комплектующие'!$K$441</f>
        <v>0</v>
      </c>
      <c r="H234" s="99">
        <f>'[1]Комплектующие'!$L$441</f>
        <v>0</v>
      </c>
      <c r="I234" s="93">
        <f>'[1]Комплектующие'!$M$441</f>
        <v>0</v>
      </c>
      <c r="J234" s="93">
        <f>'[1]Комплектующие'!$N$441</f>
        <v>0</v>
      </c>
      <c r="K234" s="93">
        <f>'[1]Комплектующие'!$O$441</f>
        <v>0</v>
      </c>
      <c r="L234" s="93"/>
      <c r="M234" s="92"/>
      <c r="N234" s="45"/>
      <c r="O234" s="49"/>
      <c r="P234" s="51">
        <f>'[1]Комплектующие'!$AT$441</f>
        <v>169</v>
      </c>
      <c r="Q234" s="44"/>
      <c r="R234" s="71"/>
      <c r="S234" s="51">
        <f t="shared" si="37"/>
        <v>0</v>
      </c>
      <c r="T234" s="44"/>
      <c r="U234" s="41"/>
      <c r="V234" s="50">
        <f t="shared" si="39"/>
        <v>0</v>
      </c>
      <c r="W234" s="50">
        <f t="shared" si="40"/>
        <v>0</v>
      </c>
      <c r="X234" s="50">
        <f t="shared" si="41"/>
        <v>0</v>
      </c>
      <c r="Y234" s="51">
        <f t="shared" si="42"/>
        <v>0</v>
      </c>
    </row>
    <row r="235" spans="2:25" ht="4.5" customHeight="1" thickBot="1" thickTop="1">
      <c r="B235" s="72"/>
      <c r="C235" s="42"/>
      <c r="D235" s="96"/>
      <c r="E235" s="43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0"/>
      <c r="R235" s="42"/>
      <c r="S235" s="42"/>
      <c r="T235" s="40"/>
      <c r="U235" s="42"/>
      <c r="V235" s="42"/>
      <c r="W235" s="42"/>
      <c r="X235" s="42"/>
      <c r="Y235" s="42"/>
    </row>
    <row r="236" spans="2:25" ht="15.75" thickTop="1">
      <c r="B236" s="21" t="s">
        <v>43</v>
      </c>
      <c r="C236" s="22"/>
      <c r="D236" s="22"/>
      <c r="E236" s="22"/>
      <c r="F236" s="22"/>
      <c r="G236" s="22"/>
      <c r="H236" s="22"/>
      <c r="I236" s="22"/>
      <c r="J236" s="22"/>
      <c r="K236" s="23"/>
      <c r="L236" s="23"/>
      <c r="M236" s="22"/>
      <c r="N236" s="22"/>
      <c r="O236" s="23"/>
      <c r="P236" s="25"/>
      <c r="R236" s="24"/>
      <c r="S236" s="25"/>
      <c r="U236" s="24"/>
      <c r="V236" s="23"/>
      <c r="W236" s="23"/>
      <c r="X236" s="23"/>
      <c r="Y236" s="25"/>
    </row>
    <row r="237" spans="2:25" ht="30" customHeight="1" thickBot="1">
      <c r="B237" s="66" t="s">
        <v>8</v>
      </c>
      <c r="C237" s="53" t="s">
        <v>16</v>
      </c>
      <c r="D237" s="53" t="s">
        <v>41</v>
      </c>
      <c r="E237" s="59"/>
      <c r="F237" s="60"/>
      <c r="G237" s="60"/>
      <c r="H237" s="60"/>
      <c r="I237" s="60"/>
      <c r="J237" s="60"/>
      <c r="K237" s="60"/>
      <c r="L237" s="60"/>
      <c r="M237" s="67"/>
      <c r="N237" s="27"/>
      <c r="O237" s="67"/>
      <c r="P237" s="68" t="s">
        <v>19</v>
      </c>
      <c r="R237" s="66"/>
      <c r="S237" s="68" t="str">
        <f>P237</f>
        <v>Поштучно</v>
      </c>
      <c r="U237" s="66" t="s">
        <v>20</v>
      </c>
      <c r="V237" s="53" t="s">
        <v>21</v>
      </c>
      <c r="W237" s="53" t="s">
        <v>22</v>
      </c>
      <c r="X237" s="53" t="s">
        <v>23</v>
      </c>
      <c r="Y237" s="68" t="s">
        <v>24</v>
      </c>
    </row>
    <row r="238" spans="2:25" ht="15" customHeight="1">
      <c r="B238" s="52" t="str">
        <f>'[1]Комплектующие'!$A$462</f>
        <v>HUB 256-T12*8</v>
      </c>
      <c r="C238" s="97" t="str">
        <f>'[1]Комплектующие'!$B$462</f>
        <v>Hub12</v>
      </c>
      <c r="D238" s="100">
        <f>'[1]Комплектующие'!$C$462</f>
        <v>8</v>
      </c>
      <c r="E238" s="95"/>
      <c r="F238" s="48"/>
      <c r="G238" s="48"/>
      <c r="H238" s="91"/>
      <c r="I238" s="92"/>
      <c r="J238" s="93"/>
      <c r="K238" s="94"/>
      <c r="L238" s="94"/>
      <c r="M238" s="92"/>
      <c r="N238" s="45"/>
      <c r="O238" s="49"/>
      <c r="P238" s="51">
        <f>'[1]Комплектующие'!$AT$462</f>
        <v>7.1</v>
      </c>
      <c r="Q238" s="44"/>
      <c r="R238" s="71"/>
      <c r="S238" s="51">
        <f aca="true" t="shared" si="43" ref="S238:S244">ROUND(ROUND($S$3*ROUND(P238/1.2,2),2)*1.2,2)</f>
        <v>0</v>
      </c>
      <c r="T238" s="44"/>
      <c r="U238" s="41"/>
      <c r="V238" s="50">
        <f aca="true" t="shared" si="44" ref="V238:V244">IF(U238=0,0,IF(M238=0,S238/1.2,IF(AND(S238=0,MOD(U238,M238)&lt;&gt;0),0,ROUND(((U238-MOD(U238,M238))*R238+MOD(U238,M238)*S238)/1.2/U238,2))))</f>
        <v>0</v>
      </c>
      <c r="W238" s="50">
        <f aca="true" t="shared" si="45" ref="W238:W244">ROUND(U238*V238,2)</f>
        <v>0</v>
      </c>
      <c r="X238" s="50">
        <f aca="true" t="shared" si="46" ref="X238:X244">ROUND(W238*0.2,2)</f>
        <v>0</v>
      </c>
      <c r="Y238" s="51">
        <f aca="true" t="shared" si="47" ref="Y238:Y244">W238+X238</f>
        <v>0</v>
      </c>
    </row>
    <row r="239" spans="2:25" ht="15">
      <c r="B239" s="52" t="str">
        <f>'[1]Комплектующие'!$A$463</f>
        <v>HUB 512-T12*16</v>
      </c>
      <c r="C239" s="97" t="str">
        <f>'[1]Комплектующие'!$B$463</f>
        <v>Hub12</v>
      </c>
      <c r="D239" s="100">
        <f>'[1]Комплектующие'!$C$463</f>
        <v>16</v>
      </c>
      <c r="E239" s="95"/>
      <c r="F239" s="48"/>
      <c r="G239" s="48"/>
      <c r="H239" s="91"/>
      <c r="I239" s="92"/>
      <c r="J239" s="93"/>
      <c r="K239" s="94"/>
      <c r="L239" s="94"/>
      <c r="M239" s="92"/>
      <c r="N239" s="45"/>
      <c r="O239" s="49"/>
      <c r="P239" s="51">
        <f>'[1]Комплектующие'!$AT$463</f>
        <v>12.4</v>
      </c>
      <c r="Q239" s="44"/>
      <c r="R239" s="71"/>
      <c r="S239" s="51">
        <f t="shared" si="43"/>
        <v>0</v>
      </c>
      <c r="T239" s="44"/>
      <c r="U239" s="41"/>
      <c r="V239" s="50">
        <f t="shared" si="44"/>
        <v>0</v>
      </c>
      <c r="W239" s="50">
        <f t="shared" si="45"/>
        <v>0</v>
      </c>
      <c r="X239" s="50">
        <f t="shared" si="46"/>
        <v>0</v>
      </c>
      <c r="Y239" s="51">
        <f t="shared" si="47"/>
        <v>0</v>
      </c>
    </row>
    <row r="240" spans="2:25" ht="15">
      <c r="B240" s="52" t="str">
        <f>'[1]Комплектующие'!$A$466</f>
        <v>HUB 256-T8*8</v>
      </c>
      <c r="C240" s="97" t="str">
        <f>'[1]Комплектующие'!$B$466</f>
        <v>Hub8</v>
      </c>
      <c r="D240" s="100">
        <f>'[1]Комплектующие'!$C$466</f>
        <v>8</v>
      </c>
      <c r="E240" s="95"/>
      <c r="F240" s="48"/>
      <c r="G240" s="48"/>
      <c r="H240" s="91"/>
      <c r="I240" s="92"/>
      <c r="J240" s="93"/>
      <c r="K240" s="94"/>
      <c r="L240" s="94"/>
      <c r="M240" s="92"/>
      <c r="N240" s="45"/>
      <c r="O240" s="49"/>
      <c r="P240" s="51">
        <f>'[1]Комплектующие'!$AT$466</f>
        <v>7.1</v>
      </c>
      <c r="Q240" s="44"/>
      <c r="R240" s="71"/>
      <c r="S240" s="51">
        <f t="shared" si="43"/>
        <v>0</v>
      </c>
      <c r="T240" s="44"/>
      <c r="U240" s="41"/>
      <c r="V240" s="50">
        <f t="shared" si="44"/>
        <v>0</v>
      </c>
      <c r="W240" s="50">
        <f t="shared" si="45"/>
        <v>0</v>
      </c>
      <c r="X240" s="50">
        <f t="shared" si="46"/>
        <v>0</v>
      </c>
      <c r="Y240" s="51">
        <f t="shared" si="47"/>
        <v>0</v>
      </c>
    </row>
    <row r="241" spans="2:25" ht="15">
      <c r="B241" s="52" t="str">
        <f>'[1]Комплектующие'!$A$470</f>
        <v>HUB 75Е-AXS (для карт NovaStar серии А)</v>
      </c>
      <c r="C241" s="97" t="str">
        <f>'[1]Комплектующие'!$B$470</f>
        <v>Hub75E</v>
      </c>
      <c r="D241" s="100">
        <f>'[1]Комплектующие'!$C$470</f>
        <v>0</v>
      </c>
      <c r="E241" s="95"/>
      <c r="F241" s="48"/>
      <c r="G241" s="48"/>
      <c r="H241" s="91"/>
      <c r="I241" s="92"/>
      <c r="J241" s="93"/>
      <c r="K241" s="94"/>
      <c r="L241" s="94"/>
      <c r="M241" s="92"/>
      <c r="N241" s="45"/>
      <c r="O241" s="49"/>
      <c r="P241" s="51">
        <f>'[1]Комплектующие'!$AT$470</f>
        <v>32.9</v>
      </c>
      <c r="Q241" s="44"/>
      <c r="R241" s="71"/>
      <c r="S241" s="51">
        <f t="shared" si="43"/>
        <v>0</v>
      </c>
      <c r="T241" s="44"/>
      <c r="U241" s="41"/>
      <c r="V241" s="50">
        <f t="shared" si="44"/>
        <v>0</v>
      </c>
      <c r="W241" s="50">
        <f t="shared" si="45"/>
        <v>0</v>
      </c>
      <c r="X241" s="50">
        <f t="shared" si="46"/>
        <v>0</v>
      </c>
      <c r="Y241" s="51">
        <f t="shared" si="47"/>
        <v>0</v>
      </c>
    </row>
    <row r="242" spans="2:25" ht="15">
      <c r="B242" s="52" t="str">
        <f>'[1]Комплектующие'!$A$471</f>
        <v>HUB 320-AXS (для карт NovaStar серии А)</v>
      </c>
      <c r="C242" s="97" t="str">
        <f>'[1]Комплектующие'!$B$471</f>
        <v>Hub320</v>
      </c>
      <c r="D242" s="100">
        <f>'[1]Комплектующие'!$C$471</f>
        <v>0</v>
      </c>
      <c r="E242" s="95"/>
      <c r="F242" s="48"/>
      <c r="G242" s="48"/>
      <c r="H242" s="91"/>
      <c r="I242" s="92"/>
      <c r="J242" s="93"/>
      <c r="K242" s="94"/>
      <c r="L242" s="94"/>
      <c r="M242" s="92"/>
      <c r="N242" s="45"/>
      <c r="O242" s="49"/>
      <c r="P242" s="51">
        <f>'[1]Комплектующие'!$AT$471</f>
        <v>32.9</v>
      </c>
      <c r="Q242" s="44"/>
      <c r="R242" s="71"/>
      <c r="S242" s="51">
        <f t="shared" si="43"/>
        <v>0</v>
      </c>
      <c r="T242" s="44"/>
      <c r="U242" s="41"/>
      <c r="V242" s="50">
        <f t="shared" si="44"/>
        <v>0</v>
      </c>
      <c r="W242" s="50">
        <f t="shared" si="45"/>
        <v>0</v>
      </c>
      <c r="X242" s="50">
        <f t="shared" si="46"/>
        <v>0</v>
      </c>
      <c r="Y242" s="51">
        <f t="shared" si="47"/>
        <v>0</v>
      </c>
    </row>
    <row r="243" spans="2:25" ht="15">
      <c r="B243" s="52" t="str">
        <f>'[1]Комплектующие'!$A$477</f>
        <v>HUB-75*8</v>
      </c>
      <c r="C243" s="97" t="str">
        <f>'[1]Комплектующие'!$B$477</f>
        <v>Hub75</v>
      </c>
      <c r="D243" s="100">
        <f>'[1]Комплектующие'!$C$477</f>
        <v>8</v>
      </c>
      <c r="E243" s="95"/>
      <c r="F243" s="48"/>
      <c r="G243" s="48"/>
      <c r="H243" s="91"/>
      <c r="I243" s="92"/>
      <c r="J243" s="93"/>
      <c r="K243" s="94"/>
      <c r="L243" s="94"/>
      <c r="M243" s="92"/>
      <c r="N243" s="45"/>
      <c r="O243" s="49"/>
      <c r="P243" s="51">
        <f>'[1]Комплектующие'!$AT$477</f>
        <v>7.1</v>
      </c>
      <c r="Q243" s="44"/>
      <c r="R243" s="71"/>
      <c r="S243" s="51">
        <f t="shared" si="43"/>
        <v>0</v>
      </c>
      <c r="T243" s="44"/>
      <c r="U243" s="41"/>
      <c r="V243" s="50">
        <f t="shared" si="44"/>
        <v>0</v>
      </c>
      <c r="W243" s="50">
        <f t="shared" si="45"/>
        <v>0</v>
      </c>
      <c r="X243" s="50">
        <f t="shared" si="46"/>
        <v>0</v>
      </c>
      <c r="Y243" s="51">
        <f t="shared" si="47"/>
        <v>0</v>
      </c>
    </row>
    <row r="244" spans="2:25" ht="15.75" thickBot="1">
      <c r="B244" s="52" t="str">
        <f>'[1]Комплектующие'!$A$478</f>
        <v>HUB-75*10</v>
      </c>
      <c r="C244" s="97" t="str">
        <f>'[1]Комплектующие'!$B$478</f>
        <v>Hub75</v>
      </c>
      <c r="D244" s="100">
        <f>'[1]Комплектующие'!$H$478</f>
        <v>0</v>
      </c>
      <c r="E244" s="98"/>
      <c r="F244" s="77"/>
      <c r="G244" s="48"/>
      <c r="H244" s="99"/>
      <c r="I244" s="93"/>
      <c r="J244" s="93"/>
      <c r="K244" s="93"/>
      <c r="L244" s="93"/>
      <c r="M244" s="92"/>
      <c r="N244" s="45"/>
      <c r="O244" s="49"/>
      <c r="P244" s="51">
        <f>'[1]Комплектующие'!$AT$478</f>
        <v>8.8</v>
      </c>
      <c r="Q244" s="44"/>
      <c r="R244" s="71"/>
      <c r="S244" s="51">
        <f t="shared" si="43"/>
        <v>0</v>
      </c>
      <c r="T244" s="44"/>
      <c r="U244" s="41"/>
      <c r="V244" s="50">
        <f t="shared" si="44"/>
        <v>0</v>
      </c>
      <c r="W244" s="50">
        <f t="shared" si="45"/>
        <v>0</v>
      </c>
      <c r="X244" s="50">
        <f t="shared" si="46"/>
        <v>0</v>
      </c>
      <c r="Y244" s="51">
        <f t="shared" si="47"/>
        <v>0</v>
      </c>
    </row>
    <row r="245" spans="2:25" ht="4.5" customHeight="1" thickBot="1" thickTop="1">
      <c r="B245" s="72"/>
      <c r="C245" s="42"/>
      <c r="D245" s="96"/>
      <c r="E245" s="43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0"/>
      <c r="R245" s="42"/>
      <c r="S245" s="42"/>
      <c r="T245" s="40"/>
      <c r="U245" s="42"/>
      <c r="V245" s="42"/>
      <c r="W245" s="42"/>
      <c r="X245" s="42"/>
      <c r="Y245" s="42"/>
    </row>
    <row r="246" spans="2:25" ht="15.75" thickTop="1">
      <c r="B246" s="21" t="s">
        <v>44</v>
      </c>
      <c r="C246" s="22"/>
      <c r="D246" s="22"/>
      <c r="E246" s="22"/>
      <c r="F246" s="22"/>
      <c r="G246" s="22"/>
      <c r="H246" s="22"/>
      <c r="I246" s="22"/>
      <c r="J246" s="22"/>
      <c r="K246" s="23"/>
      <c r="L246" s="23"/>
      <c r="M246" s="22"/>
      <c r="N246" s="22"/>
      <c r="O246" s="23"/>
      <c r="P246" s="25"/>
      <c r="R246" s="24"/>
      <c r="S246" s="25"/>
      <c r="U246" s="24"/>
      <c r="V246" s="23"/>
      <c r="W246" s="23"/>
      <c r="X246" s="23"/>
      <c r="Y246" s="25"/>
    </row>
    <row r="247" spans="2:25" ht="30" customHeight="1" thickBot="1">
      <c r="B247" s="73" t="s">
        <v>8</v>
      </c>
      <c r="C247" s="26" t="s">
        <v>45</v>
      </c>
      <c r="D247" s="26" t="s">
        <v>46</v>
      </c>
      <c r="E247" s="26" t="s">
        <v>47</v>
      </c>
      <c r="F247" s="26" t="s">
        <v>48</v>
      </c>
      <c r="G247" s="26" t="s">
        <v>57</v>
      </c>
      <c r="H247" s="26" t="s">
        <v>58</v>
      </c>
      <c r="I247" s="61"/>
      <c r="J247" s="61"/>
      <c r="K247" s="61"/>
      <c r="L247" s="61"/>
      <c r="M247" s="26" t="s">
        <v>17</v>
      </c>
      <c r="N247" s="58"/>
      <c r="O247" s="74" t="s">
        <v>18</v>
      </c>
      <c r="P247" s="75" t="s">
        <v>19</v>
      </c>
      <c r="R247" s="73" t="str">
        <f>O247</f>
        <v>Упаковками</v>
      </c>
      <c r="S247" s="75" t="str">
        <f>P247</f>
        <v>Поштучно</v>
      </c>
      <c r="U247" s="73" t="s">
        <v>20</v>
      </c>
      <c r="V247" s="26" t="s">
        <v>21</v>
      </c>
      <c r="W247" s="26" t="s">
        <v>22</v>
      </c>
      <c r="X247" s="26" t="s">
        <v>23</v>
      </c>
      <c r="Y247" s="75" t="s">
        <v>24</v>
      </c>
    </row>
    <row r="248" spans="2:25" ht="15.75">
      <c r="B248" s="69" t="s">
        <v>49</v>
      </c>
      <c r="C248" s="83"/>
      <c r="D248" s="46"/>
      <c r="E248" s="84"/>
      <c r="F248" s="47"/>
      <c r="G248" s="47"/>
      <c r="H248" s="85"/>
      <c r="I248" s="86"/>
      <c r="J248" s="87"/>
      <c r="K248" s="88"/>
      <c r="L248" s="88"/>
      <c r="M248" s="86"/>
      <c r="N248" s="86"/>
      <c r="O248" s="36"/>
      <c r="P248" s="37"/>
      <c r="Q248" s="44"/>
      <c r="R248" s="70"/>
      <c r="S248" s="37"/>
      <c r="T248" s="44"/>
      <c r="U248" s="38"/>
      <c r="V248" s="39"/>
      <c r="W248" s="39"/>
      <c r="X248" s="39"/>
      <c r="Y248" s="37"/>
    </row>
    <row r="249" spans="2:25" ht="15">
      <c r="B249" s="52" t="str">
        <f>'[1]Комплектующие'!$A$215</f>
        <v>CZCL 200NM-5D (под заказ)</v>
      </c>
      <c r="C249" s="97" t="str">
        <f>IF('[1]Комплектующие'!$G$215=0,"",'[1]Комплектующие'!$G$215&amp;" х "&amp;'[1]Комплектующие'!$H$215&amp;" х "&amp;'[1]Комплектующие'!$I$215)</f>
        <v>199 х 110 х 50</v>
      </c>
      <c r="D249" s="100">
        <f>'[1]Комплектующие'!$D$215</f>
        <v>5</v>
      </c>
      <c r="E249" s="100">
        <f>'[1]Комплектующие'!$E$215</f>
        <v>200</v>
      </c>
      <c r="F249" s="48">
        <f>'[1]Комплектующие'!$F$215</f>
        <v>40</v>
      </c>
      <c r="G249" s="48" t="str">
        <f>'[1]Комплектующие'!$J$215</f>
        <v>IP20</v>
      </c>
      <c r="H249" s="91">
        <f>'[1]Комплектующие'!$K$215</f>
        <v>0</v>
      </c>
      <c r="I249" s="92"/>
      <c r="J249" s="93"/>
      <c r="K249" s="94"/>
      <c r="L249" s="94"/>
      <c r="M249" s="92">
        <f>'[1]Комплектующие'!$S$215</f>
        <v>30</v>
      </c>
      <c r="N249" s="45"/>
      <c r="O249" s="49">
        <f>'[1]Комплектующие'!$AQ$215</f>
        <v>12.1</v>
      </c>
      <c r="P249" s="51"/>
      <c r="Q249" s="44"/>
      <c r="R249" s="71">
        <f>ROUNDUP($S$3*O249,2)</f>
        <v>0</v>
      </c>
      <c r="S249" s="51">
        <f aca="true" t="shared" si="48" ref="S249:S259">ROUND(ROUND($S$3*ROUND(P249/1.2,2),2)*1.2,2)</f>
        <v>0</v>
      </c>
      <c r="T249" s="44"/>
      <c r="U249" s="41"/>
      <c r="V249" s="50">
        <f>IF(U249=0,0,IF(M249=0,S249/1.2,IF(AND(S249=0,MOD(U249,M249)&lt;&gt;0),0,ROUND(((U249-MOD(U249,M249))*R249+MOD(U249,M249)*S249)/1.2/U249,2))))</f>
        <v>0</v>
      </c>
      <c r="W249" s="50">
        <f aca="true" t="shared" si="49" ref="W249:W256">ROUND(U249*V249,2)</f>
        <v>0</v>
      </c>
      <c r="X249" s="50">
        <f aca="true" t="shared" si="50" ref="X249:X256">ROUND(W249*0.2,2)</f>
        <v>0</v>
      </c>
      <c r="Y249" s="51">
        <f aca="true" t="shared" si="51" ref="Y249:Y256">W249+X249</f>
        <v>0</v>
      </c>
    </row>
    <row r="250" spans="2:25" ht="15">
      <c r="B250" s="52" t="str">
        <f>'[1]Комплектующие'!$A$216</f>
        <v>CZCL 200W-4,5 (под заказ)</v>
      </c>
      <c r="C250" s="97" t="str">
        <f>IF('[1]Комплектующие'!$G$216=0,"",'[1]Комплектующие'!$G$216&amp;" х "&amp;'[1]Комплектующие'!$H$216&amp;" х "&amp;'[1]Комплектующие'!$I$216)</f>
        <v>199 х 110 х 50</v>
      </c>
      <c r="D250" s="100">
        <f>'[1]Комплектующие'!$D$216</f>
        <v>4.5</v>
      </c>
      <c r="E250" s="100">
        <f>'[1]Комплектующие'!$E$216</f>
        <v>200</v>
      </c>
      <c r="F250" s="48">
        <f>'[1]Комплектующие'!$F$216</f>
        <v>40</v>
      </c>
      <c r="G250" s="48" t="str">
        <f>'[1]Комплектующие'!$J$216</f>
        <v>IP20</v>
      </c>
      <c r="H250" s="91">
        <f>'[1]Комплектующие'!$K$216</f>
        <v>0</v>
      </c>
      <c r="I250" s="92"/>
      <c r="J250" s="93"/>
      <c r="K250" s="94"/>
      <c r="L250" s="94"/>
      <c r="M250" s="92">
        <f>'[1]Комплектующие'!$S$216</f>
        <v>20</v>
      </c>
      <c r="N250" s="45"/>
      <c r="O250" s="49">
        <f>'[1]Комплектующие'!$AQ$216</f>
        <v>14.4</v>
      </c>
      <c r="P250" s="51"/>
      <c r="Q250" s="44"/>
      <c r="R250" s="71">
        <f>ROUNDUP($S$3*O250,2)</f>
        <v>0</v>
      </c>
      <c r="S250" s="51">
        <f t="shared" si="48"/>
        <v>0</v>
      </c>
      <c r="T250" s="44"/>
      <c r="U250" s="41"/>
      <c r="V250" s="50">
        <f>IF(U250=0,0,IF(M250=0,S250/1.2,IF(AND(S250=0,MOD(U250,M250)&lt;&gt;0),0,ROUND(((U250-MOD(U250,M250))*R250+MOD(U250,M250)*S250)/1.2/U250,2))))</f>
        <v>0</v>
      </c>
      <c r="W250" s="50">
        <f t="shared" si="49"/>
        <v>0</v>
      </c>
      <c r="X250" s="50">
        <f t="shared" si="50"/>
        <v>0</v>
      </c>
      <c r="Y250" s="51">
        <f t="shared" si="51"/>
        <v>0</v>
      </c>
    </row>
    <row r="251" spans="2:25" ht="15">
      <c r="B251" s="52" t="str">
        <f>'[1]Комплектующие'!$A$217</f>
        <v>CZCL 200AF-4,5 (slim)</v>
      </c>
      <c r="C251" s="97" t="str">
        <f>IF('[1]Комплектующие'!$G$217=0,"",'[1]Комплектующие'!$G$217&amp;" х "&amp;'[1]Комплектующие'!$H$217&amp;" х "&amp;'[1]Комплектующие'!$I$217)</f>
        <v>190 х 84 х 30</v>
      </c>
      <c r="D251" s="100">
        <f>'[1]Комплектующие'!$D$217</f>
        <v>4.5</v>
      </c>
      <c r="E251" s="100">
        <f>'[1]Комплектующие'!$E$217</f>
        <v>200</v>
      </c>
      <c r="F251" s="48">
        <f>'[1]Комплектующие'!$F$217</f>
        <v>40</v>
      </c>
      <c r="G251" s="48" t="str">
        <f>'[1]Комплектующие'!$J$217</f>
        <v>IP20</v>
      </c>
      <c r="H251" s="91">
        <f>'[1]Комплектующие'!$K$217</f>
        <v>0</v>
      </c>
      <c r="I251" s="92"/>
      <c r="J251" s="93"/>
      <c r="K251" s="94"/>
      <c r="L251" s="94"/>
      <c r="M251" s="92">
        <f>'[1]Комплектующие'!$S$217</f>
        <v>30</v>
      </c>
      <c r="N251" s="45"/>
      <c r="O251" s="49">
        <f>'[1]Комплектующие'!$AQ$217</f>
        <v>14.4</v>
      </c>
      <c r="P251" s="51">
        <f>'[1]Комплектующие'!$AT$217</f>
        <v>15.6</v>
      </c>
      <c r="Q251" s="44"/>
      <c r="R251" s="71">
        <f aca="true" t="shared" si="52" ref="R251:R259">ROUNDUP($S$3*O251,2)</f>
        <v>0</v>
      </c>
      <c r="S251" s="51">
        <f t="shared" si="48"/>
        <v>0</v>
      </c>
      <c r="T251" s="44"/>
      <c r="U251" s="41"/>
      <c r="V251" s="50">
        <f aca="true" t="shared" si="53" ref="V251:V259">IF(U251=0,0,IF(M251=0,S251/1.2,IF(AND(S251=0,MOD(U251,M251)&lt;&gt;0),0,ROUND(((U251-MOD(U251,M251))*R251+MOD(U251,M251)*S251)/1.2/U251,2))))</f>
        <v>0</v>
      </c>
      <c r="W251" s="50">
        <f t="shared" si="49"/>
        <v>0</v>
      </c>
      <c r="X251" s="50">
        <f t="shared" si="50"/>
        <v>0</v>
      </c>
      <c r="Y251" s="51">
        <f t="shared" si="51"/>
        <v>0</v>
      </c>
    </row>
    <row r="252" spans="2:25" ht="15">
      <c r="B252" s="52" t="str">
        <f>'[1]Комплектующие'!$A$218</f>
        <v>CZCL 200FAR-4,5PH (slim, под заказ)</v>
      </c>
      <c r="C252" s="97">
        <f>IF('[1]Комплектующие'!$G$218=0,"",'[1]Комплектующие'!$G$218&amp;" х "&amp;'[1]Комплектующие'!$H$218&amp;" х "&amp;'[1]Комплектующие'!$I$218)</f>
      </c>
      <c r="D252" s="100">
        <f>'[1]Комплектующие'!$D$218</f>
        <v>4.5</v>
      </c>
      <c r="E252" s="100">
        <f>'[1]Комплектующие'!$E$218</f>
        <v>200</v>
      </c>
      <c r="F252" s="48">
        <f>'[1]Комплектующие'!$F$218</f>
        <v>40</v>
      </c>
      <c r="G252" s="48" t="str">
        <f>'[1]Комплектующие'!$J$218</f>
        <v>IP20</v>
      </c>
      <c r="H252" s="91">
        <f>'[1]Комплектующие'!$K$218</f>
        <v>0</v>
      </c>
      <c r="I252" s="92"/>
      <c r="J252" s="93"/>
      <c r="K252" s="94"/>
      <c r="L252" s="94"/>
      <c r="M252" s="92">
        <f>'[1]Комплектующие'!$S$218</f>
        <v>20</v>
      </c>
      <c r="N252" s="45"/>
      <c r="O252" s="49">
        <f>'[1]Комплектующие'!$AQ$218</f>
        <v>25.8</v>
      </c>
      <c r="P252" s="51"/>
      <c r="Q252" s="44"/>
      <c r="R252" s="71">
        <f>ROUNDUP($S$3*O252,2)</f>
        <v>0</v>
      </c>
      <c r="S252" s="51">
        <f t="shared" si="48"/>
        <v>0</v>
      </c>
      <c r="T252" s="44"/>
      <c r="U252" s="41"/>
      <c r="V252" s="50">
        <f t="shared" si="53"/>
        <v>0</v>
      </c>
      <c r="W252" s="50">
        <f t="shared" si="49"/>
        <v>0</v>
      </c>
      <c r="X252" s="50">
        <f t="shared" si="50"/>
        <v>0</v>
      </c>
      <c r="Y252" s="51">
        <f t="shared" si="51"/>
        <v>0</v>
      </c>
    </row>
    <row r="253" spans="2:25" ht="15">
      <c r="B253" s="52" t="str">
        <f>'[1]Комплектующие'!$A$219</f>
        <v>CZCL A300AA-4,5 (slim, под заказ)</v>
      </c>
      <c r="C253" s="97" t="str">
        <f>IF('[1]Комплектующие'!$G$219=0,"",'[1]Комплектующие'!$G$219&amp;" х "&amp;'[1]Комплектующие'!$H$219&amp;" х "&amp;'[1]Комплектующие'!$I$219)</f>
        <v>217 х 117 х 30</v>
      </c>
      <c r="D253" s="100">
        <f>'[1]Комплектующие'!$D$219</f>
        <v>4.5</v>
      </c>
      <c r="E253" s="100">
        <f>'[1]Комплектующие'!$E$219</f>
        <v>300</v>
      </c>
      <c r="F253" s="48">
        <f>'[1]Комплектующие'!$F$219</f>
        <v>60</v>
      </c>
      <c r="G253" s="48" t="str">
        <f>'[1]Комплектующие'!$J$219</f>
        <v>IP20</v>
      </c>
      <c r="H253" s="91" t="str">
        <f>'[1]Комплектующие'!$K$219</f>
        <v>cooler</v>
      </c>
      <c r="I253" s="92"/>
      <c r="J253" s="93"/>
      <c r="K253" s="94"/>
      <c r="L253" s="94"/>
      <c r="M253" s="92">
        <f>'[1]Комплектующие'!$S$219</f>
        <v>20</v>
      </c>
      <c r="N253" s="45"/>
      <c r="O253" s="49">
        <f>'[1]Комплектующие'!$AQ$219</f>
        <v>23.5</v>
      </c>
      <c r="P253" s="51"/>
      <c r="Q253" s="44"/>
      <c r="R253" s="71">
        <f t="shared" si="52"/>
        <v>0</v>
      </c>
      <c r="S253" s="51">
        <f t="shared" si="48"/>
        <v>0</v>
      </c>
      <c r="T253" s="44"/>
      <c r="U253" s="41"/>
      <c r="V253" s="50">
        <f>IF(U253=0,0,IF(M253=0,S253/1.2,IF(AND(S253=0,MOD(U253,M253)&lt;&gt;0),0,ROUND(((U253-MOD(U253,M253))*R253+MOD(U253,M253)*S253)/1.2/U253,2))))</f>
        <v>0</v>
      </c>
      <c r="W253" s="50">
        <f t="shared" si="49"/>
        <v>0</v>
      </c>
      <c r="X253" s="50">
        <f t="shared" si="50"/>
        <v>0</v>
      </c>
      <c r="Y253" s="51">
        <f t="shared" si="51"/>
        <v>0</v>
      </c>
    </row>
    <row r="254" spans="2:25" ht="15">
      <c r="B254" s="52" t="str">
        <f>'[1]Комплектующие'!$A$221</f>
        <v>CZCL A300FAY-4,5 (slim)</v>
      </c>
      <c r="C254" s="97" t="str">
        <f>IF('[1]Комплектующие'!$G$221=0,"",'[1]Комплектующие'!$G$221&amp;" х "&amp;'[1]Комплектующие'!$H$221&amp;" х "&amp;'[1]Комплектующие'!$I$221)</f>
        <v>212 х 81,5 х 30</v>
      </c>
      <c r="D254" s="100">
        <f>'[1]Комплектующие'!$D$221</f>
        <v>4.5</v>
      </c>
      <c r="E254" s="100">
        <f>'[1]Комплектующие'!$E$221</f>
        <v>300</v>
      </c>
      <c r="F254" s="48">
        <f>'[1]Комплектующие'!$F$221</f>
        <v>60</v>
      </c>
      <c r="G254" s="48" t="str">
        <f>'[1]Комплектующие'!$J$221</f>
        <v>IP20</v>
      </c>
      <c r="H254" s="91">
        <f>'[1]Комплектующие'!$K$221</f>
        <v>0</v>
      </c>
      <c r="I254" s="92"/>
      <c r="J254" s="93"/>
      <c r="K254" s="94"/>
      <c r="L254" s="94"/>
      <c r="M254" s="92">
        <f>'[1]Комплектующие'!$S$221</f>
        <v>20</v>
      </c>
      <c r="N254" s="45"/>
      <c r="O254" s="49">
        <f>'[1]Комплектующие'!$AQ$221</f>
        <v>24.2</v>
      </c>
      <c r="P254" s="51">
        <f>'[1]Комплектующие'!$AT$221</f>
        <v>26.3</v>
      </c>
      <c r="Q254" s="44"/>
      <c r="R254" s="71">
        <f t="shared" si="52"/>
        <v>0</v>
      </c>
      <c r="S254" s="51">
        <f t="shared" si="48"/>
        <v>0</v>
      </c>
      <c r="T254" s="44"/>
      <c r="U254" s="41"/>
      <c r="V254" s="50">
        <f>IF(U254=0,0,IF(M254=0,S254/1.2,IF(AND(S254=0,MOD(U254,M254)&lt;&gt;0),0,ROUND(((U254-MOD(U254,M254))*R254+MOD(U254,M254)*S254)/1.2/U254,2))))</f>
        <v>0</v>
      </c>
      <c r="W254" s="50">
        <f t="shared" si="49"/>
        <v>0</v>
      </c>
      <c r="X254" s="50">
        <f t="shared" si="50"/>
        <v>0</v>
      </c>
      <c r="Y254" s="51">
        <f t="shared" si="51"/>
        <v>0</v>
      </c>
    </row>
    <row r="255" spans="2:25" ht="15">
      <c r="B255" s="52" t="str">
        <f>'[1]Комплектующие'!$A$222</f>
        <v>CZCL A300FAR-4,5PH (slim, под заказ)</v>
      </c>
      <c r="C255" s="97">
        <f>IF('[1]Комплектующие'!$G$222=0,"",'[1]Комплектующие'!$G$222&amp;" х "&amp;'[1]Комплектующие'!$H$222&amp;" х "&amp;'[1]Комплектующие'!$I$222)</f>
      </c>
      <c r="D255" s="100">
        <f>'[1]Комплектующие'!$D$222</f>
        <v>4.5</v>
      </c>
      <c r="E255" s="100">
        <f>'[1]Комплектующие'!$E$222</f>
        <v>300</v>
      </c>
      <c r="F255" s="48">
        <f>'[1]Комплектующие'!$F$222</f>
        <v>60</v>
      </c>
      <c r="G255" s="48" t="str">
        <f>'[1]Комплектующие'!$J$222</f>
        <v>IP20</v>
      </c>
      <c r="H255" s="91">
        <f>'[1]Комплектующие'!$K$222</f>
        <v>0</v>
      </c>
      <c r="I255" s="92"/>
      <c r="J255" s="93"/>
      <c r="K255" s="94"/>
      <c r="L255" s="94"/>
      <c r="M255" s="92">
        <f>'[1]Комплектующие'!$S$222</f>
        <v>20</v>
      </c>
      <c r="N255" s="45"/>
      <c r="O255" s="49">
        <f>'[1]Комплектующие'!$AQ$222</f>
        <v>40.8</v>
      </c>
      <c r="P255" s="51"/>
      <c r="Q255" s="44"/>
      <c r="R255" s="71">
        <f t="shared" si="52"/>
        <v>0</v>
      </c>
      <c r="S255" s="51">
        <f t="shared" si="48"/>
        <v>0</v>
      </c>
      <c r="T255" s="44"/>
      <c r="U255" s="41"/>
      <c r="V255" s="50">
        <f t="shared" si="53"/>
        <v>0</v>
      </c>
      <c r="W255" s="50">
        <f t="shared" si="49"/>
        <v>0</v>
      </c>
      <c r="X255" s="50">
        <f t="shared" si="50"/>
        <v>0</v>
      </c>
      <c r="Y255" s="51">
        <f t="shared" si="51"/>
        <v>0</v>
      </c>
    </row>
    <row r="256" spans="2:25" ht="15" customHeight="1" thickBot="1">
      <c r="B256" s="52" t="str">
        <f>'[1]Комплектующие'!$A$223</f>
        <v>CZCL A400AA-4.5 (slim)</v>
      </c>
      <c r="C256" s="97" t="str">
        <f>IF('[1]Комплектующие'!$G$223=0,"",'[1]Комплектующие'!$G$223&amp;" х "&amp;'[1]Комплектующие'!$H$223&amp;" х "&amp;'[1]Комплектующие'!$I$223)</f>
        <v>217 х 117 х 30</v>
      </c>
      <c r="D256" s="100">
        <f>'[1]Комплектующие'!$D$223</f>
        <v>4.5</v>
      </c>
      <c r="E256" s="100">
        <f>'[1]Комплектующие'!$E$223</f>
        <v>400</v>
      </c>
      <c r="F256" s="48">
        <f>'[1]Комплектующие'!$F$223</f>
        <v>80</v>
      </c>
      <c r="G256" s="48" t="str">
        <f>'[1]Комплектующие'!$J$223</f>
        <v>IP20</v>
      </c>
      <c r="H256" s="91" t="str">
        <f>'[1]Комплектующие'!$K$223</f>
        <v>cooler</v>
      </c>
      <c r="I256" s="92"/>
      <c r="J256" s="93"/>
      <c r="K256" s="94"/>
      <c r="L256" s="94"/>
      <c r="M256" s="92">
        <f>'[1]Комплектующие'!$S$223</f>
        <v>20</v>
      </c>
      <c r="N256" s="45"/>
      <c r="O256" s="49">
        <f>'[1]Комплектующие'!$AQ$223</f>
        <v>28.8</v>
      </c>
      <c r="P256" s="51">
        <f>'[1]Комплектующие'!$AT$223</f>
        <v>31.3</v>
      </c>
      <c r="Q256" s="44"/>
      <c r="R256" s="71">
        <f t="shared" si="52"/>
        <v>0</v>
      </c>
      <c r="S256" s="51">
        <f t="shared" si="48"/>
        <v>0</v>
      </c>
      <c r="T256" s="44"/>
      <c r="U256" s="41"/>
      <c r="V256" s="50">
        <f t="shared" si="53"/>
        <v>0</v>
      </c>
      <c r="W256" s="50">
        <f t="shared" si="49"/>
        <v>0</v>
      </c>
      <c r="X256" s="50">
        <f t="shared" si="50"/>
        <v>0</v>
      </c>
      <c r="Y256" s="51">
        <f t="shared" si="51"/>
        <v>0</v>
      </c>
    </row>
    <row r="257" spans="2:25" ht="15.75">
      <c r="B257" s="69" t="s">
        <v>53</v>
      </c>
      <c r="C257" s="83"/>
      <c r="D257" s="46"/>
      <c r="E257" s="84"/>
      <c r="F257" s="47"/>
      <c r="G257" s="47"/>
      <c r="H257" s="85"/>
      <c r="I257" s="86"/>
      <c r="J257" s="87"/>
      <c r="K257" s="88"/>
      <c r="L257" s="88"/>
      <c r="M257" s="86"/>
      <c r="N257" s="86"/>
      <c r="O257" s="36"/>
      <c r="P257" s="37"/>
      <c r="Q257" s="44"/>
      <c r="R257" s="70"/>
      <c r="S257" s="37"/>
      <c r="T257" s="44"/>
      <c r="U257" s="38"/>
      <c r="V257" s="39"/>
      <c r="W257" s="39"/>
      <c r="X257" s="39"/>
      <c r="Y257" s="37"/>
    </row>
    <row r="258" spans="2:25" ht="15">
      <c r="B258" s="52" t="str">
        <f>'[1]Комплектующие'!$A$225</f>
        <v>12V -&gt; 5V 50W</v>
      </c>
      <c r="C258" s="97">
        <f>IF('[1]Комплектующие'!$G$225=0,"",'[1]Комплектующие'!$G$225&amp;" х "&amp;'[1]Комплектующие'!$H$225&amp;" х "&amp;'[1]Комплектующие'!$I$225)</f>
      </c>
      <c r="D258" s="100">
        <f>'[1]Комплектующие'!$E$225</f>
        <v>50</v>
      </c>
      <c r="E258" s="100">
        <f>'[1]Комплектующие'!$F$225</f>
        <v>10</v>
      </c>
      <c r="F258" s="48">
        <f>'[1]Комплектующие'!$H$225</f>
        <v>0</v>
      </c>
      <c r="G258" s="48" t="str">
        <f>'[1]Комплектующие'!$J$225</f>
        <v>IP20</v>
      </c>
      <c r="H258" s="91">
        <f>'[1]Комплектующие'!$K$225</f>
        <v>0</v>
      </c>
      <c r="I258" s="92"/>
      <c r="J258" s="93"/>
      <c r="K258" s="94"/>
      <c r="L258" s="94"/>
      <c r="M258" s="92">
        <f>'[1]Комплектующие'!$S$225</f>
        <v>1</v>
      </c>
      <c r="N258" s="45"/>
      <c r="O258" s="49"/>
      <c r="P258" s="51">
        <f>'[1]Комплектующие'!$AT$225</f>
        <v>17.7</v>
      </c>
      <c r="Q258" s="44"/>
      <c r="R258" s="71">
        <f t="shared" si="52"/>
        <v>0</v>
      </c>
      <c r="S258" s="51">
        <f t="shared" si="48"/>
        <v>0</v>
      </c>
      <c r="T258" s="44"/>
      <c r="U258" s="41"/>
      <c r="V258" s="50">
        <f t="shared" si="53"/>
        <v>0</v>
      </c>
      <c r="W258" s="50">
        <f>ROUND(U258*V258,2)</f>
        <v>0</v>
      </c>
      <c r="X258" s="50">
        <f>ROUND(W258*0.2,2)</f>
        <v>0</v>
      </c>
      <c r="Y258" s="51">
        <f>W258+X258</f>
        <v>0</v>
      </c>
    </row>
    <row r="259" spans="2:25" ht="15" customHeight="1" thickBot="1">
      <c r="B259" s="52" t="str">
        <f>'[1]Комплектующие'!$A$226</f>
        <v>12V -&gt; 5V 100W</v>
      </c>
      <c r="C259" s="97">
        <f>IF('[1]Комплектующие'!$G$226=0,"",'[1]Комплектующие'!$G$226&amp;" х "&amp;'[1]Комплектующие'!$H$226&amp;" х "&amp;'[1]Комплектующие'!$I$226)</f>
      </c>
      <c r="D259" s="100">
        <f>'[1]Комплектующие'!$E$226</f>
        <v>100</v>
      </c>
      <c r="E259" s="100">
        <f>'[1]Комплектующие'!$F$226</f>
        <v>20</v>
      </c>
      <c r="F259" s="48">
        <f>'[1]Комплектующие'!$H$226</f>
        <v>0</v>
      </c>
      <c r="G259" s="48" t="str">
        <f>'[1]Комплектующие'!$J$226</f>
        <v>IP20</v>
      </c>
      <c r="H259" s="91">
        <f>'[1]Комплектующие'!$K$226</f>
        <v>0</v>
      </c>
      <c r="I259" s="92"/>
      <c r="J259" s="93"/>
      <c r="K259" s="94"/>
      <c r="L259" s="94"/>
      <c r="M259" s="92">
        <f>'[1]Комплектующие'!$S$226</f>
        <v>1</v>
      </c>
      <c r="N259" s="45"/>
      <c r="O259" s="49"/>
      <c r="P259" s="51">
        <f>'[1]Комплектующие'!$AT$226</f>
        <v>19.4</v>
      </c>
      <c r="Q259" s="44"/>
      <c r="R259" s="71">
        <f t="shared" si="52"/>
        <v>0</v>
      </c>
      <c r="S259" s="51">
        <f t="shared" si="48"/>
        <v>0</v>
      </c>
      <c r="T259" s="44"/>
      <c r="U259" s="41"/>
      <c r="V259" s="50">
        <f t="shared" si="53"/>
        <v>0</v>
      </c>
      <c r="W259" s="50">
        <f>ROUND(U259*V259,2)</f>
        <v>0</v>
      </c>
      <c r="X259" s="50">
        <f>ROUND(W259*0.2,2)</f>
        <v>0</v>
      </c>
      <c r="Y259" s="51">
        <f>W259+X259</f>
        <v>0</v>
      </c>
    </row>
    <row r="260" spans="2:25" ht="4.5" customHeight="1" thickBot="1" thickTop="1">
      <c r="B260" s="72"/>
      <c r="C260" s="42"/>
      <c r="D260" s="96"/>
      <c r="E260" s="43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0"/>
      <c r="R260" s="42"/>
      <c r="S260" s="42"/>
      <c r="T260" s="40"/>
      <c r="U260" s="42"/>
      <c r="V260" s="42"/>
      <c r="W260" s="42"/>
      <c r="X260" s="42"/>
      <c r="Y260" s="42"/>
    </row>
    <row r="261" spans="2:25" ht="15.75" thickTop="1">
      <c r="B261" s="101" t="s">
        <v>50</v>
      </c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22"/>
      <c r="O261" s="23"/>
      <c r="P261" s="25"/>
      <c r="R261" s="24"/>
      <c r="S261" s="25"/>
      <c r="U261" s="24"/>
      <c r="V261" s="23"/>
      <c r="W261" s="23"/>
      <c r="X261" s="23"/>
      <c r="Y261" s="25"/>
    </row>
    <row r="262" spans="2:25" ht="30" customHeight="1" thickBot="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27"/>
      <c r="O262" s="67"/>
      <c r="P262" s="68" t="s">
        <v>19</v>
      </c>
      <c r="R262" s="66"/>
      <c r="S262" s="68" t="str">
        <f>P262</f>
        <v>Поштучно</v>
      </c>
      <c r="U262" s="66" t="s">
        <v>20</v>
      </c>
      <c r="V262" s="53" t="s">
        <v>21</v>
      </c>
      <c r="W262" s="53" t="s">
        <v>22</v>
      </c>
      <c r="X262" s="53" t="s">
        <v>23</v>
      </c>
      <c r="Y262" s="68" t="s">
        <v>24</v>
      </c>
    </row>
    <row r="263" spans="2:25" s="45" customFormat="1" ht="15">
      <c r="B263" s="52" t="str">
        <f>'[1]Комплектующие'!$A$485</f>
        <v>Датчик температуры для HD</v>
      </c>
      <c r="C263" s="97"/>
      <c r="D263" s="100"/>
      <c r="E263" s="100"/>
      <c r="F263" s="48"/>
      <c r="G263" s="48"/>
      <c r="H263" s="91"/>
      <c r="I263" s="92"/>
      <c r="J263" s="93"/>
      <c r="K263" s="94"/>
      <c r="L263" s="94"/>
      <c r="M263" s="92"/>
      <c r="O263" s="49"/>
      <c r="P263" s="51">
        <f>'[1]Комплектующие'!$AT$485</f>
        <v>7.1</v>
      </c>
      <c r="Q263" s="44"/>
      <c r="R263" s="71">
        <f aca="true" t="shared" si="54" ref="R263:R277">ROUNDUP($S$3*O263,2)</f>
        <v>0</v>
      </c>
      <c r="S263" s="51">
        <f aca="true" t="shared" si="55" ref="S263:S278">ROUND(ROUND($S$3*ROUND(P263/1.2,2),2)*1.2,2)</f>
        <v>0</v>
      </c>
      <c r="T263" s="44"/>
      <c r="U263" s="41"/>
      <c r="V263" s="50">
        <f aca="true" t="shared" si="56" ref="V263:V278">IF(U263=0,0,IF(M263=0,S263/1.2,IF(AND(S263=0,MOD(U263,M263)&lt;&gt;0),0,ROUND(((U263-MOD(U263,M263))*R263+MOD(U263,M263)*S263)/1.2/U263,2))))</f>
        <v>0</v>
      </c>
      <c r="W263" s="50">
        <f aca="true" t="shared" si="57" ref="W263:W270">ROUND(U263*V263,2)</f>
        <v>0</v>
      </c>
      <c r="X263" s="50">
        <f aca="true" t="shared" si="58" ref="X263:X270">ROUND(W263*0.2,2)</f>
        <v>0</v>
      </c>
      <c r="Y263" s="51">
        <f aca="true" t="shared" si="59" ref="Y263:Y270">W263+X263</f>
        <v>0</v>
      </c>
    </row>
    <row r="264" spans="2:25" s="45" customFormat="1" ht="15">
      <c r="B264" s="52" t="str">
        <f>'[1]Комплектующие'!$A$486</f>
        <v>Датчик температуры и влажности для HD</v>
      </c>
      <c r="C264" s="97"/>
      <c r="D264" s="100"/>
      <c r="E264" s="100"/>
      <c r="F264" s="48"/>
      <c r="G264" s="48"/>
      <c r="H264" s="91"/>
      <c r="I264" s="92"/>
      <c r="J264" s="93"/>
      <c r="K264" s="94"/>
      <c r="L264" s="94"/>
      <c r="M264" s="92"/>
      <c r="O264" s="49"/>
      <c r="P264" s="51">
        <f>'[1]Комплектующие'!$AT$486</f>
        <v>17.7</v>
      </c>
      <c r="Q264" s="44"/>
      <c r="R264" s="71">
        <f t="shared" si="54"/>
        <v>0</v>
      </c>
      <c r="S264" s="51">
        <f t="shared" si="55"/>
        <v>0</v>
      </c>
      <c r="T264" s="44"/>
      <c r="U264" s="41"/>
      <c r="V264" s="50">
        <f t="shared" si="56"/>
        <v>0</v>
      </c>
      <c r="W264" s="50">
        <f t="shared" si="57"/>
        <v>0</v>
      </c>
      <c r="X264" s="50">
        <f t="shared" si="58"/>
        <v>0</v>
      </c>
      <c r="Y264" s="51">
        <f t="shared" si="59"/>
        <v>0</v>
      </c>
    </row>
    <row r="265" spans="2:25" s="45" customFormat="1" ht="15">
      <c r="B265" s="52" t="str">
        <f>'[1]Комплектующие'!$A$487</f>
        <v>Датчик освещенности для монохрома HD</v>
      </c>
      <c r="C265" s="97"/>
      <c r="D265" s="100"/>
      <c r="E265" s="100"/>
      <c r="F265" s="48"/>
      <c r="G265" s="48"/>
      <c r="H265" s="91"/>
      <c r="I265" s="92"/>
      <c r="J265" s="93"/>
      <c r="K265" s="94"/>
      <c r="L265" s="94"/>
      <c r="M265" s="92"/>
      <c r="O265" s="49"/>
      <c r="P265" s="51">
        <f>'[1]Комплектующие'!$AT$487</f>
        <v>8.8</v>
      </c>
      <c r="Q265" s="44"/>
      <c r="R265" s="71">
        <f t="shared" si="54"/>
        <v>0</v>
      </c>
      <c r="S265" s="51">
        <f t="shared" si="55"/>
        <v>0</v>
      </c>
      <c r="T265" s="44"/>
      <c r="U265" s="41"/>
      <c r="V265" s="50">
        <f t="shared" si="56"/>
        <v>0</v>
      </c>
      <c r="W265" s="50">
        <f>ROUND(U265*V265,2)</f>
        <v>0</v>
      </c>
      <c r="X265" s="50">
        <f>ROUND(W265*0.2,2)</f>
        <v>0</v>
      </c>
      <c r="Y265" s="51">
        <f>W265+X265</f>
        <v>0</v>
      </c>
    </row>
    <row r="266" spans="2:25" s="45" customFormat="1" ht="15">
      <c r="B266" s="52" t="str">
        <f>'[1]Комплектующие'!$A$488</f>
        <v>Датчик освещенности для полноцвета HD</v>
      </c>
      <c r="C266" s="97"/>
      <c r="D266" s="100"/>
      <c r="E266" s="100"/>
      <c r="F266" s="48"/>
      <c r="G266" s="48"/>
      <c r="H266" s="91"/>
      <c r="I266" s="92"/>
      <c r="J266" s="93"/>
      <c r="K266" s="94"/>
      <c r="L266" s="94"/>
      <c r="M266" s="92"/>
      <c r="O266" s="49"/>
      <c r="P266" s="51">
        <f>'[1]Комплектующие'!$AT$488</f>
        <v>35.3</v>
      </c>
      <c r="Q266" s="44"/>
      <c r="R266" s="71">
        <f t="shared" si="54"/>
        <v>0</v>
      </c>
      <c r="S266" s="51">
        <f t="shared" si="55"/>
        <v>0</v>
      </c>
      <c r="T266" s="44"/>
      <c r="U266" s="41"/>
      <c r="V266" s="50">
        <f t="shared" si="56"/>
        <v>0</v>
      </c>
      <c r="W266" s="50">
        <f>ROUND(U266*V266,2)</f>
        <v>0</v>
      </c>
      <c r="X266" s="50">
        <f>ROUND(W266*0.2,2)</f>
        <v>0</v>
      </c>
      <c r="Y266" s="51">
        <f>W266+X266</f>
        <v>0</v>
      </c>
    </row>
    <row r="267" spans="2:25" s="45" customFormat="1" ht="15">
      <c r="B267" s="52" t="str">
        <f>'[1]Комплектующие'!$A$489</f>
        <v>Датчик HD Sensor Box (Temperature +humidity + brightness+ remoter sensor)</v>
      </c>
      <c r="C267" s="97"/>
      <c r="D267" s="100"/>
      <c r="E267" s="100"/>
      <c r="F267" s="48"/>
      <c r="G267" s="48"/>
      <c r="H267" s="91"/>
      <c r="I267" s="92"/>
      <c r="J267" s="93"/>
      <c r="K267" s="94"/>
      <c r="L267" s="94"/>
      <c r="M267" s="92"/>
      <c r="O267" s="49"/>
      <c r="P267" s="51">
        <f>'[1]Комплектующие'!$AT$489</f>
        <v>44.1</v>
      </c>
      <c r="Q267" s="44"/>
      <c r="R267" s="71">
        <f>ROUNDUP($S$3*O267,2)</f>
        <v>0</v>
      </c>
      <c r="S267" s="51">
        <f t="shared" si="55"/>
        <v>0</v>
      </c>
      <c r="T267" s="44"/>
      <c r="U267" s="41"/>
      <c r="V267" s="50">
        <f t="shared" si="56"/>
        <v>0</v>
      </c>
      <c r="W267" s="50">
        <f>ROUND(U267*V267,2)</f>
        <v>0</v>
      </c>
      <c r="X267" s="50">
        <f>ROUND(W267*0.2,2)</f>
        <v>0</v>
      </c>
      <c r="Y267" s="51">
        <f>W267+X267</f>
        <v>0</v>
      </c>
    </row>
    <row r="268" spans="2:25" s="45" customFormat="1" ht="15">
      <c r="B268" s="52" t="str">
        <f>'[1]Комплектующие'!$A$490</f>
        <v>Датчик ИК с пультом ДУ</v>
      </c>
      <c r="C268" s="97"/>
      <c r="D268" s="100"/>
      <c r="E268" s="100"/>
      <c r="F268" s="48"/>
      <c r="G268" s="48"/>
      <c r="H268" s="91"/>
      <c r="I268" s="92"/>
      <c r="J268" s="93"/>
      <c r="K268" s="94"/>
      <c r="L268" s="94"/>
      <c r="M268" s="92"/>
      <c r="O268" s="49"/>
      <c r="P268" s="51">
        <f>'[1]Комплектующие'!$AT$490</f>
        <v>8.8</v>
      </c>
      <c r="Q268" s="44"/>
      <c r="R268" s="71">
        <f t="shared" si="54"/>
        <v>0</v>
      </c>
      <c r="S268" s="51">
        <f t="shared" si="55"/>
        <v>0</v>
      </c>
      <c r="T268" s="44"/>
      <c r="U268" s="41"/>
      <c r="V268" s="50">
        <f t="shared" si="56"/>
        <v>0</v>
      </c>
      <c r="W268" s="50">
        <f>ROUND(U268*V268,2)</f>
        <v>0</v>
      </c>
      <c r="X268" s="50">
        <f>ROUND(W268*0.2,2)</f>
        <v>0</v>
      </c>
      <c r="Y268" s="51">
        <f>W268+X268</f>
        <v>0</v>
      </c>
    </row>
    <row r="269" spans="2:25" s="45" customFormat="1" ht="15">
      <c r="B269" s="52" t="str">
        <f>'[1]Комплектующие'!$A$574</f>
        <v>Магниты для модулей 14×13×1,3</v>
      </c>
      <c r="C269" s="97"/>
      <c r="D269" s="100"/>
      <c r="E269" s="100"/>
      <c r="F269" s="48"/>
      <c r="G269" s="48"/>
      <c r="H269" s="91"/>
      <c r="I269" s="92"/>
      <c r="J269" s="93"/>
      <c r="K269" s="94"/>
      <c r="L269" s="94"/>
      <c r="M269" s="92"/>
      <c r="O269" s="49"/>
      <c r="P269" s="51">
        <f>'[1]Комплектующие'!$AT$574</f>
        <v>0.2</v>
      </c>
      <c r="Q269" s="44"/>
      <c r="R269" s="71">
        <f t="shared" si="54"/>
        <v>0</v>
      </c>
      <c r="S269" s="51">
        <f t="shared" si="55"/>
        <v>0</v>
      </c>
      <c r="T269" s="44"/>
      <c r="U269" s="41"/>
      <c r="V269" s="50">
        <f t="shared" si="56"/>
        <v>0</v>
      </c>
      <c r="W269" s="50">
        <f t="shared" si="57"/>
        <v>0</v>
      </c>
      <c r="X269" s="50">
        <f t="shared" si="58"/>
        <v>0</v>
      </c>
      <c r="Y269" s="51">
        <f t="shared" si="59"/>
        <v>0</v>
      </c>
    </row>
    <row r="270" spans="2:25" s="45" customFormat="1" ht="15">
      <c r="B270" s="52" t="str">
        <f>'[1]Комплектующие'!$A$575</f>
        <v>Магниты для модулей 1000шт</v>
      </c>
      <c r="C270" s="97"/>
      <c r="D270" s="100"/>
      <c r="E270" s="100"/>
      <c r="F270" s="48"/>
      <c r="G270" s="48"/>
      <c r="H270" s="91"/>
      <c r="I270" s="92"/>
      <c r="J270" s="93"/>
      <c r="K270" s="94"/>
      <c r="L270" s="94"/>
      <c r="M270" s="92"/>
      <c r="O270" s="49"/>
      <c r="P270" s="51">
        <f>'[1]Комплектующие'!$AT$575</f>
        <v>131.7</v>
      </c>
      <c r="Q270" s="44"/>
      <c r="R270" s="71">
        <f t="shared" si="54"/>
        <v>0</v>
      </c>
      <c r="S270" s="51">
        <f t="shared" si="55"/>
        <v>0</v>
      </c>
      <c r="T270" s="44"/>
      <c r="U270" s="41"/>
      <c r="V270" s="50">
        <f t="shared" si="56"/>
        <v>0</v>
      </c>
      <c r="W270" s="50">
        <f t="shared" si="57"/>
        <v>0</v>
      </c>
      <c r="X270" s="50">
        <f t="shared" si="58"/>
        <v>0</v>
      </c>
      <c r="Y270" s="51">
        <f t="shared" si="59"/>
        <v>0</v>
      </c>
    </row>
    <row r="271" spans="2:25" s="45" customFormat="1" ht="15">
      <c r="B271" s="52" t="str">
        <f>'[1]Комплектующие'!$A$591</f>
        <v>Удлинитель USB2.0-A(F) - USB2.0-A(M) 1.5m</v>
      </c>
      <c r="C271" s="97"/>
      <c r="D271" s="100"/>
      <c r="E271" s="100"/>
      <c r="F271" s="48"/>
      <c r="G271" s="48"/>
      <c r="H271" s="91"/>
      <c r="I271" s="92"/>
      <c r="J271" s="93"/>
      <c r="K271" s="94"/>
      <c r="L271" s="94"/>
      <c r="M271" s="92"/>
      <c r="O271" s="49"/>
      <c r="P271" s="51"/>
      <c r="Q271" s="44"/>
      <c r="R271" s="71">
        <f t="shared" si="54"/>
        <v>0</v>
      </c>
      <c r="S271" s="51">
        <v>5</v>
      </c>
      <c r="T271" s="44"/>
      <c r="U271" s="41"/>
      <c r="V271" s="50">
        <f t="shared" si="56"/>
        <v>0</v>
      </c>
      <c r="W271" s="50">
        <f>ROUND(Y271/1.2,2)</f>
        <v>0</v>
      </c>
      <c r="X271" s="50">
        <f>Y271-W271</f>
        <v>0</v>
      </c>
      <c r="Y271" s="51">
        <f>ROUND(U271*IF(R271=0,S271,R271),2)</f>
        <v>0</v>
      </c>
    </row>
    <row r="272" spans="2:25" s="45" customFormat="1" ht="15">
      <c r="B272" s="52" t="str">
        <f>'[1]Комплектующие'!$A$592</f>
        <v>Удлинитель USB2.0-A(F) - USB2.0-A(M) 3.0m</v>
      </c>
      <c r="C272" s="97"/>
      <c r="D272" s="100"/>
      <c r="E272" s="100"/>
      <c r="F272" s="48"/>
      <c r="G272" s="48"/>
      <c r="H272" s="91"/>
      <c r="I272" s="92"/>
      <c r="J272" s="93"/>
      <c r="K272" s="94"/>
      <c r="L272" s="94"/>
      <c r="M272" s="92"/>
      <c r="O272" s="49"/>
      <c r="P272" s="51"/>
      <c r="Q272" s="44"/>
      <c r="R272" s="71">
        <f t="shared" si="54"/>
        <v>0</v>
      </c>
      <c r="S272" s="51">
        <v>7</v>
      </c>
      <c r="T272" s="44"/>
      <c r="U272" s="41"/>
      <c r="V272" s="50">
        <f t="shared" si="56"/>
        <v>0</v>
      </c>
      <c r="W272" s="50">
        <f>ROUND(Y272/1.2,2)</f>
        <v>0</v>
      </c>
      <c r="X272" s="50">
        <f>Y272-W272</f>
        <v>0</v>
      </c>
      <c r="Y272" s="51">
        <f>ROUND(U272*IF(R272=0,S272,R272),2)</f>
        <v>0</v>
      </c>
    </row>
    <row r="273" spans="2:25" s="45" customFormat="1" ht="15">
      <c r="B273" s="52" t="str">
        <f>'[1]Комплектующие'!$A$593</f>
        <v>Удлинитель USB2.0-A(F) - USB2.0-A(M) 5.0m</v>
      </c>
      <c r="C273" s="97"/>
      <c r="D273" s="100"/>
      <c r="E273" s="100"/>
      <c r="F273" s="48"/>
      <c r="G273" s="48"/>
      <c r="H273" s="91"/>
      <c r="I273" s="92"/>
      <c r="J273" s="93"/>
      <c r="K273" s="94"/>
      <c r="L273" s="94"/>
      <c r="M273" s="92"/>
      <c r="O273" s="49"/>
      <c r="P273" s="51"/>
      <c r="Q273" s="44"/>
      <c r="R273" s="71">
        <f t="shared" si="54"/>
        <v>0</v>
      </c>
      <c r="S273" s="51">
        <v>9</v>
      </c>
      <c r="T273" s="44"/>
      <c r="U273" s="41"/>
      <c r="V273" s="50">
        <f t="shared" si="56"/>
        <v>0</v>
      </c>
      <c r="W273" s="50">
        <f>ROUND(Y273/1.2,2)</f>
        <v>0</v>
      </c>
      <c r="X273" s="50">
        <f>Y273-W273</f>
        <v>0</v>
      </c>
      <c r="Y273" s="51">
        <f>ROUND(U273*IF(R273=0,S273,R273),2)</f>
        <v>0</v>
      </c>
    </row>
    <row r="274" spans="2:25" s="45" customFormat="1" ht="15" customHeight="1">
      <c r="B274" s="52" t="s">
        <v>54</v>
      </c>
      <c r="C274" s="97"/>
      <c r="D274" s="100"/>
      <c r="E274" s="100"/>
      <c r="F274" s="48"/>
      <c r="G274" s="48"/>
      <c r="H274" s="91"/>
      <c r="I274" s="92"/>
      <c r="J274" s="93"/>
      <c r="K274" s="94"/>
      <c r="L274" s="94"/>
      <c r="M274" s="92"/>
      <c r="O274" s="49"/>
      <c r="P274" s="51"/>
      <c r="Q274" s="44"/>
      <c r="R274" s="71">
        <f t="shared" si="54"/>
        <v>0</v>
      </c>
      <c r="S274" s="51"/>
      <c r="T274" s="44"/>
      <c r="U274" s="41"/>
      <c r="V274" s="50">
        <f t="shared" si="56"/>
        <v>0</v>
      </c>
      <c r="W274" s="50">
        <f>ROUND(U274*V274,2)</f>
        <v>0</v>
      </c>
      <c r="X274" s="50">
        <f>ROUND(W274*0.2,2)</f>
        <v>0</v>
      </c>
      <c r="Y274" s="51">
        <f>W274+X274</f>
        <v>0</v>
      </c>
    </row>
    <row r="275" spans="2:25" s="45" customFormat="1" ht="15" customHeight="1">
      <c r="B275" s="52" t="s">
        <v>51</v>
      </c>
      <c r="C275" s="97"/>
      <c r="D275" s="100"/>
      <c r="E275" s="100"/>
      <c r="F275" s="48"/>
      <c r="G275" s="48"/>
      <c r="H275" s="91"/>
      <c r="I275" s="92"/>
      <c r="J275" s="93"/>
      <c r="K275" s="94"/>
      <c r="L275" s="94"/>
      <c r="M275" s="92"/>
      <c r="O275" s="49"/>
      <c r="P275" s="51"/>
      <c r="Q275" s="44"/>
      <c r="R275" s="71">
        <f t="shared" si="54"/>
        <v>0</v>
      </c>
      <c r="S275" s="51">
        <v>3.6</v>
      </c>
      <c r="T275" s="44"/>
      <c r="U275" s="78"/>
      <c r="V275" s="50">
        <f t="shared" si="56"/>
        <v>0</v>
      </c>
      <c r="W275" s="50">
        <f>ROUND(U275*V275,2)</f>
        <v>0</v>
      </c>
      <c r="X275" s="50">
        <f>ROUND(W275*0.2,2)</f>
        <v>0</v>
      </c>
      <c r="Y275" s="51">
        <f>W275+X275</f>
        <v>0</v>
      </c>
    </row>
    <row r="276" spans="2:25" s="45" customFormat="1" ht="15" customHeight="1">
      <c r="B276" s="52" t="str">
        <f>'[1]Комплектующие'!$A$559</f>
        <v>Профиль GICL алюминиевый, модель 2590F, черный, 9 см, 1 пог.м</v>
      </c>
      <c r="C276" s="97"/>
      <c r="D276" s="100"/>
      <c r="E276" s="100"/>
      <c r="F276" s="48"/>
      <c r="G276" s="48"/>
      <c r="H276" s="91"/>
      <c r="I276" s="92"/>
      <c r="J276" s="93"/>
      <c r="K276" s="94"/>
      <c r="L276" s="94"/>
      <c r="M276" s="92"/>
      <c r="O276" s="49"/>
      <c r="P276" s="51">
        <f>'[1]Комплектующие'!$AT$559</f>
        <v>6.4</v>
      </c>
      <c r="Q276" s="44"/>
      <c r="R276" s="71">
        <f t="shared" si="54"/>
        <v>0</v>
      </c>
      <c r="S276" s="51">
        <f t="shared" si="55"/>
        <v>0</v>
      </c>
      <c r="T276" s="44"/>
      <c r="U276" s="78"/>
      <c r="V276" s="50">
        <f t="shared" si="56"/>
        <v>0</v>
      </c>
      <c r="W276" s="50">
        <f>ROUND(U276*V276,2)</f>
        <v>0</v>
      </c>
      <c r="X276" s="50">
        <f>ROUND(W276*0.2,2)</f>
        <v>0</v>
      </c>
      <c r="Y276" s="51">
        <f>W276+X276</f>
        <v>0</v>
      </c>
    </row>
    <row r="277" spans="2:25" s="45" customFormat="1" ht="15" customHeight="1">
      <c r="B277" s="52" t="str">
        <f>'[1]Комплектующие'!$A$560</f>
        <v>Профиль GICL алюминиевый, модель 2590F, черный, 595×9 см, 1 шпала</v>
      </c>
      <c r="C277" s="97"/>
      <c r="D277" s="100"/>
      <c r="E277" s="100"/>
      <c r="F277" s="48"/>
      <c r="G277" s="48"/>
      <c r="H277" s="91"/>
      <c r="I277" s="92"/>
      <c r="J277" s="93"/>
      <c r="K277" s="94"/>
      <c r="L277" s="94"/>
      <c r="M277" s="92"/>
      <c r="O277" s="49"/>
      <c r="P277" s="51">
        <f>'[1]Комплектующие'!$AT$560</f>
        <v>39.2</v>
      </c>
      <c r="Q277" s="44"/>
      <c r="R277" s="71">
        <f t="shared" si="54"/>
        <v>0</v>
      </c>
      <c r="S277" s="51">
        <f t="shared" si="55"/>
        <v>0</v>
      </c>
      <c r="T277" s="44"/>
      <c r="U277" s="78"/>
      <c r="V277" s="50">
        <f t="shared" si="56"/>
        <v>0</v>
      </c>
      <c r="W277" s="50">
        <f>ROUND(U277*V277,2)</f>
        <v>0</v>
      </c>
      <c r="X277" s="50">
        <f>ROUND(W277*0.2,2)</f>
        <v>0</v>
      </c>
      <c r="Y277" s="51">
        <f>W277+X277</f>
        <v>0</v>
      </c>
    </row>
    <row r="278" spans="2:25" s="45" customFormat="1" ht="15" customHeight="1" thickBot="1">
      <c r="B278" s="52" t="str">
        <f>'[1]Комплектующие'!$A$565</f>
        <v>Уголок к профилю 2590F</v>
      </c>
      <c r="C278" s="97"/>
      <c r="D278" s="100"/>
      <c r="E278" s="100"/>
      <c r="F278" s="48"/>
      <c r="G278" s="48"/>
      <c r="H278" s="91"/>
      <c r="I278" s="92"/>
      <c r="J278" s="93"/>
      <c r="K278" s="94"/>
      <c r="L278" s="94"/>
      <c r="M278" s="92"/>
      <c r="O278" s="49"/>
      <c r="P278" s="51">
        <f>'[1]Комплектующие'!$AT$565</f>
        <v>0.8</v>
      </c>
      <c r="Q278" s="44"/>
      <c r="R278" s="71">
        <f>ROUNDUP($S$3*O278,2)</f>
        <v>0</v>
      </c>
      <c r="S278" s="51">
        <f t="shared" si="55"/>
        <v>0</v>
      </c>
      <c r="T278" s="44"/>
      <c r="U278" s="41"/>
      <c r="V278" s="50">
        <f t="shared" si="56"/>
        <v>0</v>
      </c>
      <c r="W278" s="50">
        <f>ROUND(U278*V278,2)</f>
        <v>0</v>
      </c>
      <c r="X278" s="50">
        <f>ROUND(W278*0.2,2)</f>
        <v>0</v>
      </c>
      <c r="Y278" s="51">
        <f>W278+X278</f>
        <v>0</v>
      </c>
    </row>
    <row r="279" spans="2:25" ht="4.5" customHeight="1" thickBot="1" thickTop="1">
      <c r="B279" s="72"/>
      <c r="C279" s="42"/>
      <c r="D279" s="96"/>
      <c r="E279" s="43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0"/>
      <c r="R279" s="42"/>
      <c r="S279" s="42"/>
      <c r="T279" s="40"/>
      <c r="U279" s="42"/>
      <c r="V279" s="42"/>
      <c r="W279" s="42"/>
      <c r="X279" s="42"/>
      <c r="Y279" s="42"/>
    </row>
    <row r="280" spans="2:25" ht="15.75" thickTop="1">
      <c r="B280" s="101" t="s">
        <v>61</v>
      </c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22"/>
      <c r="O280" s="23"/>
      <c r="P280" s="25"/>
      <c r="R280" s="24"/>
      <c r="S280" s="25"/>
      <c r="U280" s="24"/>
      <c r="V280" s="23"/>
      <c r="W280" s="23"/>
      <c r="X280" s="23"/>
      <c r="Y280" s="25"/>
    </row>
    <row r="281" spans="2:25" ht="30" customHeight="1" thickBot="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58"/>
      <c r="O281" s="74"/>
      <c r="P281" s="68" t="s">
        <v>19</v>
      </c>
      <c r="R281" s="66"/>
      <c r="S281" s="68" t="str">
        <f>P281</f>
        <v>Поштучно</v>
      </c>
      <c r="U281" s="73" t="s">
        <v>20</v>
      </c>
      <c r="V281" s="26" t="s">
        <v>21</v>
      </c>
      <c r="W281" s="26" t="s">
        <v>22</v>
      </c>
      <c r="X281" s="26" t="s">
        <v>23</v>
      </c>
      <c r="Y281" s="75" t="s">
        <v>24</v>
      </c>
    </row>
    <row r="282" spans="2:25" s="45" customFormat="1" ht="15" customHeight="1">
      <c r="B282" s="52" t="str">
        <f>'[1]Комплектующие'!$A$498</f>
        <v>QL (in) 512×512 rear (шт.) (Indoor; Кабели)</v>
      </c>
      <c r="C282" s="97"/>
      <c r="D282" s="100"/>
      <c r="E282" s="100"/>
      <c r="F282" s="48"/>
      <c r="G282" s="48"/>
      <c r="H282" s="91"/>
      <c r="I282" s="92"/>
      <c r="J282" s="93"/>
      <c r="K282" s="94"/>
      <c r="L282" s="94"/>
      <c r="M282" s="92"/>
      <c r="O282" s="49"/>
      <c r="P282" s="51">
        <f>'[1]Комплектующие'!$AT$498</f>
        <v>115.6</v>
      </c>
      <c r="Q282" s="44"/>
      <c r="R282" s="71"/>
      <c r="S282" s="51">
        <f>ROUND(ROUND($S$3*ROUND(P282/1.2,2),2)*1.2,2)</f>
        <v>0</v>
      </c>
      <c r="T282" s="44"/>
      <c r="U282" s="41"/>
      <c r="V282" s="50">
        <f>IF(U282=0,0,IF(M282=0,S282/1.2,IF(AND(S282=0,MOD(U282,M282)&lt;&gt;0),0,ROUND(((U282-MOD(U282,M282))*R282+MOD(U282,M282)*S282)/1.2/U282,2))))</f>
        <v>0</v>
      </c>
      <c r="W282" s="50">
        <f>ROUND(U282*V282,2)</f>
        <v>0</v>
      </c>
      <c r="X282" s="50">
        <f>ROUND(W282*0.2,2)</f>
        <v>0</v>
      </c>
      <c r="Y282" s="51">
        <f>W282+X282</f>
        <v>0</v>
      </c>
    </row>
    <row r="283" spans="2:25" s="45" customFormat="1" ht="15" customHeight="1">
      <c r="B283" s="52" t="str">
        <f>'[1]Комплектующие'!$A$499</f>
        <v>QL (in) 576×576 rear (шт.) (Indoor/Outdoor; Кабели)</v>
      </c>
      <c r="C283" s="97"/>
      <c r="D283" s="100"/>
      <c r="E283" s="100"/>
      <c r="F283" s="48"/>
      <c r="G283" s="48"/>
      <c r="H283" s="91"/>
      <c r="I283" s="92"/>
      <c r="J283" s="93"/>
      <c r="K283" s="94"/>
      <c r="L283" s="94"/>
      <c r="M283" s="92"/>
      <c r="O283" s="49"/>
      <c r="P283" s="51">
        <f>'[1]Комплектующие'!$AT$499</f>
        <v>142.7</v>
      </c>
      <c r="Q283" s="44"/>
      <c r="R283" s="71"/>
      <c r="S283" s="51">
        <f>ROUND(ROUND($S$3*ROUND(P283/1.2,2),2)*1.2,2)</f>
        <v>0</v>
      </c>
      <c r="T283" s="44"/>
      <c r="U283" s="41"/>
      <c r="V283" s="50">
        <f>IF(U283=0,0,IF(M283=0,S283/1.2,IF(AND(S283=0,MOD(U283,M283)&lt;&gt;0),0,ROUND(((U283-MOD(U283,M283))*R283+MOD(U283,M283)*S283)/1.2/U283,2))))</f>
        <v>0</v>
      </c>
      <c r="W283" s="50">
        <f>ROUND(U283*V283,2)</f>
        <v>0</v>
      </c>
      <c r="X283" s="50">
        <f>ROUND(W283*0.2,2)</f>
        <v>0</v>
      </c>
      <c r="Y283" s="51">
        <f>W283+X283</f>
        <v>0</v>
      </c>
    </row>
    <row r="284" spans="2:25" s="45" customFormat="1" ht="15" customHeight="1">
      <c r="B284" s="52" t="str">
        <f>'[1]Комплектующие'!$A$500</f>
        <v>QL (in) 640×480 front (шт.) (Indoor)</v>
      </c>
      <c r="C284" s="97"/>
      <c r="D284" s="100"/>
      <c r="E284" s="100"/>
      <c r="F284" s="48"/>
      <c r="G284" s="48"/>
      <c r="H284" s="91"/>
      <c r="I284" s="92"/>
      <c r="J284" s="93"/>
      <c r="K284" s="94"/>
      <c r="L284" s="94"/>
      <c r="M284" s="92"/>
      <c r="O284" s="49"/>
      <c r="P284" s="51">
        <f>'[1]Комплектующие'!$AT$500</f>
        <v>107</v>
      </c>
      <c r="Q284" s="44"/>
      <c r="R284" s="71"/>
      <c r="S284" s="51">
        <f>ROUND(ROUND($S$3*ROUND(P284/1.2,2),2)*1.2,2)</f>
        <v>0</v>
      </c>
      <c r="T284" s="44"/>
      <c r="U284" s="41"/>
      <c r="V284" s="50">
        <f>IF(U284=0,0,IF(M284=0,S284/1.2,IF(AND(S284=0,MOD(U284,M284)&lt;&gt;0),0,ROUND(((U284-MOD(U284,M284))*R284+MOD(U284,M284)*S284)/1.2/U284,2))))</f>
        <v>0</v>
      </c>
      <c r="W284" s="50">
        <f>ROUND(U284*V284,2)</f>
        <v>0</v>
      </c>
      <c r="X284" s="50">
        <f>ROUND(W284*0.2,2)</f>
        <v>0</v>
      </c>
      <c r="Y284" s="51">
        <f>W284+X284</f>
        <v>0</v>
      </c>
    </row>
    <row r="285" spans="2:25" s="45" customFormat="1" ht="15" customHeight="1">
      <c r="B285" s="52" t="str">
        <f>'[1]Комплектующие'!$A$501</f>
        <v>QL (in) 640×640 rear (шт.) (Indoor/Outdoor; Кабели)</v>
      </c>
      <c r="C285" s="97"/>
      <c r="D285" s="100"/>
      <c r="E285" s="100"/>
      <c r="F285" s="48"/>
      <c r="G285" s="48"/>
      <c r="H285" s="91"/>
      <c r="I285" s="92"/>
      <c r="J285" s="93"/>
      <c r="K285" s="94"/>
      <c r="L285" s="94"/>
      <c r="M285" s="92"/>
      <c r="O285" s="49"/>
      <c r="P285" s="51">
        <f>'[1]Комплектующие'!$AT$501</f>
        <v>156.9</v>
      </c>
      <c r="Q285" s="44"/>
      <c r="R285" s="71"/>
      <c r="S285" s="51">
        <f>ROUND(ROUND($S$3*ROUND(P285/1.2,2),2)*1.2,2)</f>
        <v>0</v>
      </c>
      <c r="T285" s="44"/>
      <c r="U285" s="41"/>
      <c r="V285" s="50">
        <f>IF(U285=0,0,IF(M285=0,S285/1.2,IF(AND(S285=0,MOD(U285,M285)&lt;&gt;0),0,ROUND(((U285-MOD(U285,M285))*R285+MOD(U285,M285)*S285)/1.2/U285,2))))</f>
        <v>0</v>
      </c>
      <c r="W285" s="50">
        <f>ROUND(U285*V285,2)</f>
        <v>0</v>
      </c>
      <c r="X285" s="50">
        <f>ROUND(W285*0.2,2)</f>
        <v>0</v>
      </c>
      <c r="Y285" s="51">
        <f>W285+X285</f>
        <v>0</v>
      </c>
    </row>
    <row r="286" spans="2:25" s="45" customFormat="1" ht="15" customHeight="1">
      <c r="B286" s="52" t="str">
        <f>'[1]Комплектующие'!$A$502</f>
        <v>QL (in) 960×960 rear (шт.) (Indoor; Кабели)</v>
      </c>
      <c r="C286" s="97"/>
      <c r="D286" s="100"/>
      <c r="E286" s="100"/>
      <c r="F286" s="48"/>
      <c r="G286" s="48"/>
      <c r="H286" s="91"/>
      <c r="I286" s="92"/>
      <c r="J286" s="93"/>
      <c r="K286" s="94"/>
      <c r="L286" s="94"/>
      <c r="M286" s="92"/>
      <c r="O286" s="49"/>
      <c r="P286" s="51">
        <f>'[1]Комплектующие'!$AT$502</f>
        <v>292.5</v>
      </c>
      <c r="Q286" s="44"/>
      <c r="R286" s="71"/>
      <c r="S286" s="51">
        <f>ROUND(ROUND($S$3*ROUND(P286/1.2,2),2)*1.2,2)</f>
        <v>0</v>
      </c>
      <c r="T286" s="44"/>
      <c r="U286" s="41"/>
      <c r="V286" s="50">
        <f>IF(U286=0,0,IF(M286=0,S286/1.2,IF(AND(S286=0,MOD(U286,M286)&lt;&gt;0),0,ROUND(((U286-MOD(U286,M286))*R286+MOD(U286,M286)*S286)/1.2/U286,2))))</f>
        <v>0</v>
      </c>
      <c r="W286" s="50">
        <f>ROUND(U286*V286,2)</f>
        <v>0</v>
      </c>
      <c r="X286" s="50">
        <f>ROUND(W286*0.2,2)</f>
        <v>0</v>
      </c>
      <c r="Y286" s="51">
        <f>W286+X286</f>
        <v>0</v>
      </c>
    </row>
    <row r="287" spans="2:25" s="45" customFormat="1" ht="15.75" thickBot="1">
      <c r="B287" s="52" t="s">
        <v>65</v>
      </c>
      <c r="C287" s="97"/>
      <c r="D287" s="100"/>
      <c r="E287" s="100"/>
      <c r="F287" s="48"/>
      <c r="G287" s="48"/>
      <c r="H287" s="91"/>
      <c r="I287" s="92"/>
      <c r="J287" s="93"/>
      <c r="K287" s="94"/>
      <c r="L287" s="94"/>
      <c r="M287" s="92"/>
      <c r="O287" s="49"/>
      <c r="P287" s="51"/>
      <c r="Q287" s="44"/>
      <c r="R287" s="71"/>
      <c r="S287" s="51">
        <v>580</v>
      </c>
      <c r="T287" s="44"/>
      <c r="U287" s="41"/>
      <c r="V287" s="50">
        <f>_xlfn.IFERROR(ROUND(W287/U287,2),"")</f>
      </c>
      <c r="W287" s="50">
        <f>ROUND(Y287/1.2,2)</f>
        <v>0</v>
      </c>
      <c r="X287" s="50">
        <f>Y287-W287</f>
        <v>0</v>
      </c>
      <c r="Y287" s="51">
        <f>ROUND(U287*IF(R287=0,S287,R287),2)</f>
        <v>0</v>
      </c>
    </row>
    <row r="288" spans="2:25" ht="4.5" customHeight="1" thickTop="1">
      <c r="B288" s="72"/>
      <c r="C288" s="42"/>
      <c r="D288" s="96"/>
      <c r="E288" s="4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0"/>
      <c r="R288" s="42"/>
      <c r="S288" s="42"/>
      <c r="T288" s="40"/>
      <c r="U288" s="42"/>
      <c r="V288" s="42"/>
      <c r="W288" s="42"/>
      <c r="X288" s="42"/>
      <c r="Y288" s="42"/>
    </row>
  </sheetData>
  <sheetProtection sheet="1" objects="1" scenarios="1"/>
  <mergeCells count="7">
    <mergeCell ref="B280:M281"/>
    <mergeCell ref="O2:P4"/>
    <mergeCell ref="U3:V4"/>
    <mergeCell ref="W3:Y4"/>
    <mergeCell ref="O6:P6"/>
    <mergeCell ref="R6:S6"/>
    <mergeCell ref="B261:M262"/>
  </mergeCells>
  <hyperlinks>
    <hyperlink ref="F4" r:id="rId1" display="www.technorepublic.deal.by"/>
    <hyperlink ref="F3" r:id="rId2" display="technorepublic.by@gmail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PromoLED.by</dc:creator>
  <cp:keywords/>
  <dc:description/>
  <cp:lastModifiedBy>ПромоЛЕД (Гомель)</cp:lastModifiedBy>
  <dcterms:created xsi:type="dcterms:W3CDTF">2018-01-24T13:40:16Z</dcterms:created>
  <dcterms:modified xsi:type="dcterms:W3CDTF">2022-03-16T09:47:07Z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